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2540" yWindow="65521" windowWidth="12585" windowHeight="11340" tabRatio="850" activeTab="0"/>
  </bookViews>
  <sheets>
    <sheet name="home" sheetId="1" r:id="rId1"/>
    <sheet name="Istruzioni 1" sheetId="2" r:id="rId2"/>
    <sheet name="Start 1" sheetId="3" r:id="rId3"/>
    <sheet name="Opzione A" sheetId="4" r:id="rId4"/>
    <sheet name="More Report A" sheetId="5" r:id="rId5"/>
    <sheet name="Report A" sheetId="6" r:id="rId6"/>
    <sheet name="Acidi &amp; concimi" sheetId="7" r:id="rId7"/>
    <sheet name="Convertitore A1" sheetId="8" r:id="rId8"/>
    <sheet name="Convertitore A2" sheetId="9" r:id="rId9"/>
    <sheet name="Opzione B" sheetId="10" r:id="rId10"/>
    <sheet name="More Report B" sheetId="11" r:id="rId11"/>
    <sheet name="Report B" sheetId="12" r:id="rId12"/>
  </sheets>
  <definedNames>
    <definedName name="_xlnm.Print_Area" localSheetId="7">'Convertitore A1'!$A$1:$Q$24</definedName>
    <definedName name="_xlnm.Print_Area" localSheetId="8">'Convertitore A2'!$A$1:$R$24</definedName>
    <definedName name="_xlnm.Print_Area" localSheetId="0">'home'!$A$1:$R$17</definedName>
    <definedName name="_xlnm.Print_Area" localSheetId="1">'Istruzioni 1'!$A$1:$M$32</definedName>
    <definedName name="_xlnm.Print_Area" localSheetId="4">'More Report A'!$A$1:$S$39</definedName>
    <definedName name="_xlnm.Print_Area" localSheetId="10">'More Report B'!$A$1:$P$67</definedName>
    <definedName name="_xlnm.Print_Area" localSheetId="3">'Acidi &amp; concimi'!$B$10:$M$62</definedName>
    <definedName name="_xlnm.Print_Area" localSheetId="9">'Opzione B'!$A$1:$P$74</definedName>
    <definedName name="_xlnm.Print_Area" localSheetId="5">'Report A'!$A$1:$S$40</definedName>
    <definedName name="_xlnm.Print_Area" localSheetId="11">'Report B'!$A$1:$P$68</definedName>
    <definedName name="_xlnm.Print_Area" localSheetId="2">'Start 1'!$A$1:$R$17</definedName>
    <definedName name="Coltura_Stadio" localSheetId="0">#REF!</definedName>
    <definedName name="Coltura_Stadio" localSheetId="4">#REF!</definedName>
    <definedName name="Coltura_Stadio" localSheetId="10">#REF!</definedName>
    <definedName name="Coltura_Stadio">#REF!</definedName>
    <definedName name="elenco_ricette" localSheetId="0">#REF!</definedName>
    <definedName name="elenco_ricette" localSheetId="4">#REF!</definedName>
    <definedName name="elenco_ricette" localSheetId="10">#REF!</definedName>
    <definedName name="elenco_ricette">#REF!</definedName>
    <definedName name="precip_A" localSheetId="0">#REF!</definedName>
    <definedName name="precip_A" localSheetId="4">#REF!</definedName>
    <definedName name="precip_A" localSheetId="10">#REF!</definedName>
    <definedName name="precip_A">#REF!</definedName>
    <definedName name="precip_B" localSheetId="0">#REF!</definedName>
    <definedName name="precip_B" localSheetId="4">#REF!</definedName>
    <definedName name="precip_B" localSheetId="10">#REF!</definedName>
    <definedName name="precip_B">#REF!</definedName>
  </definedNames>
  <calcPr fullCalcOnLoad="1"/>
</workbook>
</file>

<file path=xl/comments10.xml><?xml version="1.0" encoding="utf-8"?>
<comments xmlns="http://schemas.openxmlformats.org/spreadsheetml/2006/main">
  <authors>
    <author>Luca</author>
  </authors>
  <commentList>
    <comment ref="H9" authorId="0">
      <text>
        <r>
          <rPr>
            <sz val="9"/>
            <rFont val="Tahoma"/>
            <family val="2"/>
          </rPr>
          <t xml:space="preserve">
</t>
        </r>
        <r>
          <rPr>
            <sz val="10"/>
            <rFont val="Tahoma"/>
            <family val="2"/>
          </rPr>
          <t>Para convertir la produción de kg/m</t>
        </r>
        <r>
          <rPr>
            <vertAlign val="superscript"/>
            <sz val="10"/>
            <rFont val="Tahoma"/>
            <family val="2"/>
          </rPr>
          <t>2</t>
        </r>
        <r>
          <rPr>
            <sz val="10"/>
            <rFont val="Tahoma"/>
            <family val="2"/>
          </rPr>
          <t xml:space="preserve"> a toneladas/ha multiplicar por 10.</t>
        </r>
      </text>
    </comment>
  </commentList>
</comments>
</file>

<file path=xl/comments4.xml><?xml version="1.0" encoding="utf-8"?>
<comments xmlns="http://schemas.openxmlformats.org/spreadsheetml/2006/main">
  <authors>
    <author>Luca Incrocci</author>
    <author>Luca</author>
    <author>Dbpa</author>
  </authors>
  <commentList>
    <comment ref="S19" authorId="0">
      <text>
        <r>
          <rPr>
            <b/>
            <sz val="11"/>
            <color indexed="11"/>
            <rFont val="Arial"/>
            <family val="2"/>
          </rPr>
          <t>COLOR VERDE:</t>
        </r>
        <r>
          <rPr>
            <sz val="11"/>
            <color indexed="10"/>
            <rFont val="Arial"/>
            <family val="2"/>
          </rPr>
          <t xml:space="preserve"> </t>
        </r>
        <r>
          <rPr>
            <sz val="11"/>
            <color indexed="8"/>
            <rFont val="Arial"/>
            <family val="2"/>
          </rPr>
          <t xml:space="preserve">OK; las concentraciones equivalente de cationes e aniones son similares.
</t>
        </r>
        <r>
          <rPr>
            <b/>
            <sz val="11"/>
            <color indexed="10"/>
            <rFont val="Arial"/>
            <family val="2"/>
          </rPr>
          <t>COLOR ROJO:</t>
        </r>
        <r>
          <rPr>
            <sz val="11"/>
            <color indexed="10"/>
            <rFont val="Arial"/>
            <family val="2"/>
          </rPr>
          <t xml:space="preserve">  </t>
        </r>
        <r>
          <rPr>
            <sz val="11"/>
            <rFont val="Arial"/>
            <family val="2"/>
          </rPr>
          <t>las concentraciones equivalente de cationes e aniones difieren en más de 1.5 meq/L, Se recomienda revisar los valores y unidades de concentración de los datos de entrada.</t>
        </r>
      </text>
    </comment>
    <comment ref="I13" authorId="1">
      <text>
        <r>
          <rPr>
            <sz val="11"/>
            <rFont val="Arial"/>
            <family val="2"/>
          </rPr>
          <t>Para convertir la produción de kg/m</t>
        </r>
        <r>
          <rPr>
            <vertAlign val="superscript"/>
            <sz val="11"/>
            <rFont val="Arial"/>
            <family val="2"/>
          </rPr>
          <t>2</t>
        </r>
        <r>
          <rPr>
            <sz val="11"/>
            <rFont val="Arial"/>
            <family val="2"/>
          </rPr>
          <t xml:space="preserve"> a toneladas/ha multiplicar por 10.</t>
        </r>
        <r>
          <rPr>
            <sz val="9"/>
            <rFont val="Tahoma"/>
            <family val="2"/>
          </rPr>
          <t xml:space="preserve">
</t>
        </r>
      </text>
    </comment>
    <comment ref="C31" authorId="2">
      <text>
        <r>
          <rPr>
            <sz val="12"/>
            <rFont val="Comic Sans MS"/>
            <family val="4"/>
          </rPr>
          <t>EC cálculo según Sonneveld et al. 1999.</t>
        </r>
        <r>
          <rPr>
            <sz val="8"/>
            <rFont val="Tahoma"/>
            <family val="2"/>
          </rPr>
          <t xml:space="preserve">
</t>
        </r>
      </text>
    </comment>
    <comment ref="C25" authorId="2">
      <text>
        <r>
          <rPr>
            <sz val="12"/>
            <rFont val="Comic Sans MS"/>
            <family val="4"/>
          </rPr>
          <t>EC cálculo según  Sonneveld et al. 1999.</t>
        </r>
        <r>
          <rPr>
            <sz val="8"/>
            <rFont val="Tahoma"/>
            <family val="2"/>
          </rPr>
          <t xml:space="preserve">
</t>
        </r>
      </text>
    </comment>
    <comment ref="S27" authorId="0">
      <text>
        <r>
          <rPr>
            <b/>
            <sz val="11"/>
            <color indexed="11"/>
            <rFont val="Arial"/>
            <family val="2"/>
          </rPr>
          <t>COLOR VERDE:</t>
        </r>
        <r>
          <rPr>
            <sz val="11"/>
            <color indexed="10"/>
            <rFont val="Arial"/>
            <family val="2"/>
          </rPr>
          <t xml:space="preserve"> </t>
        </r>
        <r>
          <rPr>
            <sz val="11"/>
            <color indexed="8"/>
            <rFont val="Arial"/>
            <family val="2"/>
          </rPr>
          <t xml:space="preserve">OK; las concentraciones equivalente de cationes e aniones son similares.
</t>
        </r>
        <r>
          <rPr>
            <b/>
            <sz val="11"/>
            <color indexed="10"/>
            <rFont val="Arial"/>
            <family val="2"/>
          </rPr>
          <t>COLOR ROJO:</t>
        </r>
        <r>
          <rPr>
            <sz val="11"/>
            <color indexed="10"/>
            <rFont val="Arial"/>
            <family val="2"/>
          </rPr>
          <t xml:space="preserve">  </t>
        </r>
        <r>
          <rPr>
            <sz val="11"/>
            <rFont val="Arial"/>
            <family val="2"/>
          </rPr>
          <t>las concentraciones equivalente de cationes e aniones difieren en más de 1.5 meq/L, Se recomienda revisar los valores y unidades de concentración de los datos de entrada.</t>
        </r>
      </text>
    </comment>
  </commentList>
</comments>
</file>

<file path=xl/comments7.xml><?xml version="1.0" encoding="utf-8"?>
<comments xmlns="http://schemas.openxmlformats.org/spreadsheetml/2006/main">
  <authors>
    <author>Dbpa</author>
  </authors>
  <commentList>
    <comment ref="E13" authorId="0">
      <text>
        <r>
          <rPr>
            <sz val="12"/>
            <rFont val="Arial"/>
            <family val="2"/>
          </rPr>
          <t>Ácido clorhídrico disponible comercialmente:
Grado pureza del reactivo: densidad (d)=1,186 % 36,5
Grado comercial 1: d= % 
Grado comercial: d= %</t>
        </r>
      </text>
    </comment>
    <comment ref="E12" authorId="0">
      <text>
        <r>
          <rPr>
            <sz val="12"/>
            <rFont val="Arial"/>
            <family val="2"/>
          </rPr>
          <t>Ácido sulfúrico disponible comercialmente:
Grado reactivo puro: densidad (d)=1, 84  % 96-98
1: d=1,835  % 94-98 (66 Bè)
2: d=1,26    % 35   (30 Bè)</t>
        </r>
        <r>
          <rPr>
            <sz val="12"/>
            <rFont val="Comic Sans MS"/>
            <family val="4"/>
          </rPr>
          <t xml:space="preserve">
</t>
        </r>
      </text>
    </comment>
    <comment ref="E11" authorId="0">
      <text>
        <r>
          <rPr>
            <sz val="12"/>
            <rFont val="Arial"/>
            <family val="2"/>
          </rPr>
          <t xml:space="preserve">Ácido fosfórico disponible comercialmente:
Reactivo puro: densidd (d) =1,689 %=85 (61° Bé)
Grado 1: d= 1,58 %=75  (53° Bé)
</t>
        </r>
        <r>
          <rPr>
            <sz val="8"/>
            <rFont val="Tahoma"/>
            <family val="2"/>
          </rPr>
          <t xml:space="preserve">
</t>
        </r>
      </text>
    </comment>
    <comment ref="E10" authorId="0">
      <text>
        <r>
          <rPr>
            <sz val="12"/>
            <rFont val="Arial"/>
            <family val="2"/>
          </rPr>
          <t>Ácido nítrico disponible comercialmente:
1: densidad=1,40 % 65 (42 Bè)
2: densidad=1,33 % 53 (36 Bè)</t>
        </r>
      </text>
    </comment>
    <comment ref="P8" authorId="0">
      <text>
        <r>
          <rPr>
            <sz val="12"/>
            <rFont val="Arial"/>
            <family val="2"/>
          </rPr>
          <t>SO</t>
        </r>
        <r>
          <rPr>
            <vertAlign val="subscript"/>
            <sz val="12"/>
            <rFont val="Arial"/>
            <family val="2"/>
          </rPr>
          <t>3</t>
        </r>
        <r>
          <rPr>
            <sz val="12"/>
            <rFont val="Arial"/>
            <family val="2"/>
          </rPr>
          <t xml:space="preserve"> * 0,400 = S
S * 2,497 = SO</t>
        </r>
      </text>
    </comment>
    <comment ref="N8" authorId="0">
      <text>
        <r>
          <rPr>
            <sz val="12"/>
            <rFont val="Arial"/>
            <family val="2"/>
          </rPr>
          <t xml:space="preserve">MgO * 0,603 = Mg
Mg * 1,658 = MgO
</t>
        </r>
      </text>
    </comment>
    <comment ref="M8" authorId="0">
      <text>
        <r>
          <rPr>
            <sz val="12"/>
            <rFont val="Arial"/>
            <family val="2"/>
          </rPr>
          <t>CaO * 0,715 = Ca
Ca * 1,399 = CaO</t>
        </r>
      </text>
    </comment>
    <comment ref="L8" authorId="0">
      <text>
        <r>
          <rPr>
            <sz val="12"/>
            <rFont val="Arial"/>
            <family val="2"/>
          </rPr>
          <t>K</t>
        </r>
        <r>
          <rPr>
            <vertAlign val="subscript"/>
            <sz val="12"/>
            <rFont val="Arial"/>
            <family val="2"/>
          </rPr>
          <t>2</t>
        </r>
        <r>
          <rPr>
            <sz val="12"/>
            <rFont val="Arial"/>
            <family val="2"/>
          </rPr>
          <t>O * 0,830 = K</t>
        </r>
        <r>
          <rPr>
            <sz val="12"/>
            <rFont val="Comic Sans MS"/>
            <family val="4"/>
          </rPr>
          <t xml:space="preserve">
</t>
        </r>
        <r>
          <rPr>
            <sz val="12"/>
            <rFont val="Arial"/>
            <family val="2"/>
          </rPr>
          <t xml:space="preserve">
K * 1,205 = K</t>
        </r>
        <r>
          <rPr>
            <vertAlign val="subscript"/>
            <sz val="12"/>
            <rFont val="Arial"/>
            <family val="2"/>
          </rPr>
          <t>2</t>
        </r>
        <r>
          <rPr>
            <sz val="12"/>
            <rFont val="Arial"/>
            <family val="2"/>
          </rPr>
          <t>O</t>
        </r>
      </text>
    </comment>
    <comment ref="K8" authorId="0">
      <text>
        <r>
          <rPr>
            <sz val="12"/>
            <rFont val="Arial"/>
            <family val="2"/>
          </rPr>
          <t>P</t>
        </r>
        <r>
          <rPr>
            <vertAlign val="subscript"/>
            <sz val="12"/>
            <rFont val="Arial"/>
            <family val="2"/>
          </rPr>
          <t>2</t>
        </r>
        <r>
          <rPr>
            <sz val="12"/>
            <rFont val="Arial"/>
            <family val="2"/>
          </rPr>
          <t>O</t>
        </r>
        <r>
          <rPr>
            <vertAlign val="subscript"/>
            <sz val="12"/>
            <rFont val="Arial"/>
            <family val="2"/>
          </rPr>
          <t xml:space="preserve">5 </t>
        </r>
        <r>
          <rPr>
            <sz val="12"/>
            <rFont val="Arial"/>
            <family val="2"/>
          </rPr>
          <t>* 0,436 = P
P *2,291 = P</t>
        </r>
        <r>
          <rPr>
            <vertAlign val="subscript"/>
            <sz val="12"/>
            <rFont val="Arial"/>
            <family val="2"/>
          </rPr>
          <t>2</t>
        </r>
        <r>
          <rPr>
            <sz val="12"/>
            <rFont val="Arial"/>
            <family val="2"/>
          </rPr>
          <t>O</t>
        </r>
        <r>
          <rPr>
            <vertAlign val="subscript"/>
            <sz val="12"/>
            <rFont val="Arial"/>
            <family val="2"/>
          </rPr>
          <t>5</t>
        </r>
        <r>
          <rPr>
            <b/>
            <sz val="12"/>
            <rFont val="Arial"/>
            <family val="2"/>
          </rPr>
          <t xml:space="preserve">
</t>
        </r>
        <r>
          <rPr>
            <sz val="8"/>
            <rFont val="Arial"/>
            <family val="2"/>
          </rPr>
          <t xml:space="preserve">
</t>
        </r>
      </text>
    </comment>
    <comment ref="D8" authorId="0">
      <text>
        <r>
          <rPr>
            <sz val="12"/>
            <rFont val="Arial"/>
            <family val="2"/>
          </rPr>
          <t>Esta información está disponible en el folleto del producto</t>
        </r>
      </text>
    </comment>
    <comment ref="B4" authorId="0">
      <text>
        <r>
          <rPr>
            <sz val="12"/>
            <rFont val="Arial"/>
            <family val="2"/>
          </rPr>
          <t>Revisar si el contenido de nutrientes del fertilizante indicado aquí coincide con el de su fertilizante. Si inserta los costes de fertilizante, se calculará el precio total de la solución nutritiva.</t>
        </r>
      </text>
    </comment>
    <comment ref="K18" authorId="0">
      <text>
        <r>
          <rPr>
            <sz val="12"/>
            <rFont val="Arial"/>
            <family val="2"/>
          </rPr>
          <t>P</t>
        </r>
        <r>
          <rPr>
            <vertAlign val="subscript"/>
            <sz val="12"/>
            <rFont val="Arial"/>
            <family val="2"/>
          </rPr>
          <t>2</t>
        </r>
        <r>
          <rPr>
            <sz val="12"/>
            <rFont val="Arial"/>
            <family val="2"/>
          </rPr>
          <t>O</t>
        </r>
        <r>
          <rPr>
            <vertAlign val="subscript"/>
            <sz val="12"/>
            <rFont val="Arial"/>
            <family val="2"/>
          </rPr>
          <t xml:space="preserve">5 </t>
        </r>
        <r>
          <rPr>
            <sz val="12"/>
            <rFont val="Arial"/>
            <family val="2"/>
          </rPr>
          <t>* 0,436 = P
P *2,291 = P</t>
        </r>
        <r>
          <rPr>
            <vertAlign val="subscript"/>
            <sz val="12"/>
            <rFont val="Arial"/>
            <family val="2"/>
          </rPr>
          <t>2</t>
        </r>
        <r>
          <rPr>
            <sz val="12"/>
            <rFont val="Arial"/>
            <family val="2"/>
          </rPr>
          <t>O</t>
        </r>
        <r>
          <rPr>
            <vertAlign val="subscript"/>
            <sz val="12"/>
            <rFont val="Arial"/>
            <family val="2"/>
          </rPr>
          <t>5</t>
        </r>
        <r>
          <rPr>
            <b/>
            <sz val="12"/>
            <rFont val="Arial"/>
            <family val="2"/>
          </rPr>
          <t xml:space="preserve">
</t>
        </r>
        <r>
          <rPr>
            <sz val="8"/>
            <rFont val="Arial"/>
            <family val="2"/>
          </rPr>
          <t xml:space="preserve">
</t>
        </r>
      </text>
    </comment>
    <comment ref="L18" authorId="0">
      <text>
        <r>
          <rPr>
            <sz val="12"/>
            <rFont val="Arial"/>
            <family val="2"/>
          </rPr>
          <t>K</t>
        </r>
        <r>
          <rPr>
            <vertAlign val="subscript"/>
            <sz val="12"/>
            <rFont val="Arial"/>
            <family val="2"/>
          </rPr>
          <t>2</t>
        </r>
        <r>
          <rPr>
            <sz val="12"/>
            <rFont val="Arial"/>
            <family val="2"/>
          </rPr>
          <t>O * 0,830 = K
K * 1,205 = K</t>
        </r>
        <r>
          <rPr>
            <vertAlign val="subscript"/>
            <sz val="12"/>
            <rFont val="Arial"/>
            <family val="2"/>
          </rPr>
          <t>2</t>
        </r>
        <r>
          <rPr>
            <sz val="12"/>
            <rFont val="Arial"/>
            <family val="2"/>
          </rPr>
          <t>O</t>
        </r>
        <r>
          <rPr>
            <sz val="8"/>
            <rFont val="Arial"/>
            <family val="2"/>
          </rPr>
          <t xml:space="preserve">
</t>
        </r>
      </text>
    </comment>
    <comment ref="M18" authorId="0">
      <text>
        <r>
          <rPr>
            <sz val="12"/>
            <rFont val="Arial"/>
            <family val="2"/>
          </rPr>
          <t>CaO * 0,715 = Ca
Ca * 1,399 = CaO</t>
        </r>
      </text>
    </comment>
    <comment ref="N18" authorId="0">
      <text>
        <r>
          <rPr>
            <sz val="12"/>
            <rFont val="Arial"/>
            <family val="2"/>
          </rPr>
          <t xml:space="preserve">MgO * 0,603 = Mg
Mg * 1,658 = MgO
</t>
        </r>
      </text>
    </comment>
    <comment ref="P18" authorId="0">
      <text>
        <r>
          <rPr>
            <sz val="12"/>
            <rFont val="Arial"/>
            <family val="2"/>
          </rPr>
          <t>SO</t>
        </r>
        <r>
          <rPr>
            <vertAlign val="subscript"/>
            <sz val="12"/>
            <rFont val="Arial"/>
            <family val="2"/>
          </rPr>
          <t>3</t>
        </r>
        <r>
          <rPr>
            <sz val="12"/>
            <rFont val="Arial"/>
            <family val="2"/>
          </rPr>
          <t xml:space="preserve"> * 0,400 = S
S * 2,497 = SO</t>
        </r>
      </text>
    </comment>
    <comment ref="K50" authorId="0">
      <text>
        <r>
          <rPr>
            <sz val="12"/>
            <rFont val="Arial"/>
            <family val="2"/>
          </rPr>
          <t>P</t>
        </r>
        <r>
          <rPr>
            <vertAlign val="subscript"/>
            <sz val="12"/>
            <rFont val="Arial"/>
            <family val="2"/>
          </rPr>
          <t>2</t>
        </r>
        <r>
          <rPr>
            <sz val="12"/>
            <rFont val="Arial"/>
            <family val="2"/>
          </rPr>
          <t>O</t>
        </r>
        <r>
          <rPr>
            <vertAlign val="subscript"/>
            <sz val="12"/>
            <rFont val="Arial"/>
            <family val="2"/>
          </rPr>
          <t xml:space="preserve">5 </t>
        </r>
        <r>
          <rPr>
            <sz val="12"/>
            <rFont val="Arial"/>
            <family val="2"/>
          </rPr>
          <t>* 0,436 = P
P *2,291 = P</t>
        </r>
        <r>
          <rPr>
            <vertAlign val="subscript"/>
            <sz val="12"/>
            <rFont val="Arial"/>
            <family val="2"/>
          </rPr>
          <t>2</t>
        </r>
        <r>
          <rPr>
            <sz val="12"/>
            <rFont val="Arial"/>
            <family val="2"/>
          </rPr>
          <t>O</t>
        </r>
        <r>
          <rPr>
            <vertAlign val="subscript"/>
            <sz val="12"/>
            <rFont val="Arial"/>
            <family val="2"/>
          </rPr>
          <t>5</t>
        </r>
        <r>
          <rPr>
            <b/>
            <sz val="12"/>
            <rFont val="Arial"/>
            <family val="2"/>
          </rPr>
          <t xml:space="preserve">
</t>
        </r>
        <r>
          <rPr>
            <sz val="8"/>
            <rFont val="Arial"/>
            <family val="2"/>
          </rPr>
          <t xml:space="preserve">
</t>
        </r>
      </text>
    </comment>
    <comment ref="L50" authorId="0">
      <text>
        <r>
          <rPr>
            <sz val="12"/>
            <rFont val="Arial"/>
            <family val="2"/>
          </rPr>
          <t>K</t>
        </r>
        <r>
          <rPr>
            <vertAlign val="subscript"/>
            <sz val="12"/>
            <rFont val="Arial"/>
            <family val="2"/>
          </rPr>
          <t>2</t>
        </r>
        <r>
          <rPr>
            <sz val="12"/>
            <rFont val="Arial"/>
            <family val="2"/>
          </rPr>
          <t>O * 0,830 = K
K * 1,205 = K</t>
        </r>
        <r>
          <rPr>
            <vertAlign val="subscript"/>
            <sz val="12"/>
            <rFont val="Arial"/>
            <family val="2"/>
          </rPr>
          <t>2</t>
        </r>
        <r>
          <rPr>
            <sz val="12"/>
            <rFont val="Arial"/>
            <family val="2"/>
          </rPr>
          <t>O</t>
        </r>
        <r>
          <rPr>
            <sz val="8"/>
            <rFont val="Arial"/>
            <family val="2"/>
          </rPr>
          <t xml:space="preserve">
</t>
        </r>
      </text>
    </comment>
    <comment ref="M50" authorId="0">
      <text>
        <r>
          <rPr>
            <sz val="12"/>
            <rFont val="Arial"/>
            <family val="2"/>
          </rPr>
          <t>CaO * 0,715 = Ca
Ca * 1,399 = CaO</t>
        </r>
      </text>
    </comment>
    <comment ref="N50" authorId="0">
      <text>
        <r>
          <rPr>
            <sz val="12"/>
            <rFont val="Arial"/>
            <family val="2"/>
          </rPr>
          <t xml:space="preserve">MgO * 0,603 = Mg
Mg * 1,658 = MgO
</t>
        </r>
      </text>
    </comment>
    <comment ref="P50" authorId="0">
      <text>
        <r>
          <rPr>
            <sz val="12"/>
            <rFont val="Arial"/>
            <family val="2"/>
          </rPr>
          <t>SO</t>
        </r>
        <r>
          <rPr>
            <vertAlign val="subscript"/>
            <sz val="12"/>
            <rFont val="Arial"/>
            <family val="2"/>
          </rPr>
          <t>3</t>
        </r>
        <r>
          <rPr>
            <sz val="12"/>
            <rFont val="Arial"/>
            <family val="2"/>
          </rPr>
          <t xml:space="preserve"> * 0,400 = S
S * 2,497 = SO</t>
        </r>
      </text>
    </comment>
  </commentList>
</comments>
</file>

<file path=xl/sharedStrings.xml><?xml version="1.0" encoding="utf-8"?>
<sst xmlns="http://schemas.openxmlformats.org/spreadsheetml/2006/main" count="586" uniqueCount="249">
  <si>
    <t>N-NO3</t>
  </si>
  <si>
    <t>N-NH4</t>
  </si>
  <si>
    <t>P</t>
  </si>
  <si>
    <t>K</t>
  </si>
  <si>
    <t>Ca</t>
  </si>
  <si>
    <t>Mg</t>
  </si>
  <si>
    <t>Na</t>
  </si>
  <si>
    <t>S-SO4</t>
  </si>
  <si>
    <t>Cl</t>
  </si>
  <si>
    <t>Fe</t>
  </si>
  <si>
    <t>B</t>
  </si>
  <si>
    <t>Cu</t>
  </si>
  <si>
    <t>Zn</t>
  </si>
  <si>
    <t>Mn</t>
  </si>
  <si>
    <t>Mo</t>
  </si>
  <si>
    <t>% CaO</t>
  </si>
  <si>
    <t>% MgO</t>
  </si>
  <si>
    <t xml:space="preserve"> % Na</t>
  </si>
  <si>
    <t>% Cl</t>
  </si>
  <si>
    <t xml:space="preserve"> % Fe</t>
  </si>
  <si>
    <t>% B</t>
  </si>
  <si>
    <t>% Cu</t>
  </si>
  <si>
    <t>% Zn</t>
  </si>
  <si>
    <t>% Mn</t>
  </si>
  <si>
    <t>% Mo</t>
  </si>
  <si>
    <t>Acidi per la neutralizzazione</t>
  </si>
  <si>
    <t>Idrosolubili complessi</t>
  </si>
  <si>
    <t>Sali contenenti calcio</t>
  </si>
  <si>
    <t>Sali contenenti Ammonio</t>
  </si>
  <si>
    <t>Sali contenenti Fosforo</t>
  </si>
  <si>
    <t>HCl</t>
  </si>
  <si>
    <t>(Kg/L)</t>
  </si>
  <si>
    <t>% p/p</t>
  </si>
  <si>
    <t xml:space="preserve"> </t>
  </si>
  <si>
    <t>Sali contenenti Magnesio</t>
  </si>
  <si>
    <t>Sali contenenti Potassio</t>
  </si>
  <si>
    <t>Sali contenenti Ferro</t>
  </si>
  <si>
    <t>Sali contenenti microelementi</t>
  </si>
  <si>
    <t>Tabella dei coefficienti moltiplicatori relativi ai contenuti dei vari elementi nei concimi e acidi</t>
  </si>
  <si>
    <t>KCl</t>
  </si>
  <si>
    <t>Euro/Kg</t>
  </si>
  <si>
    <t>Kg</t>
  </si>
  <si>
    <t>Euro/L</t>
  </si>
  <si>
    <t>?</t>
  </si>
  <si>
    <t>NaCl</t>
  </si>
  <si>
    <t>N</t>
  </si>
  <si>
    <t>ppm</t>
  </si>
  <si>
    <t>millimoles/L</t>
  </si>
  <si>
    <t>Phosphoric acid</t>
  </si>
  <si>
    <t>Borax</t>
  </si>
  <si>
    <r>
      <t>N-NO</t>
    </r>
    <r>
      <rPr>
        <b/>
        <vertAlign val="subscript"/>
        <sz val="12"/>
        <rFont val="Arial"/>
        <family val="2"/>
      </rPr>
      <t>3</t>
    </r>
  </si>
  <si>
    <r>
      <t>N-NH</t>
    </r>
    <r>
      <rPr>
        <b/>
        <vertAlign val="subscript"/>
        <sz val="11"/>
        <rFont val="Arial"/>
        <family val="2"/>
      </rPr>
      <t>4</t>
    </r>
  </si>
  <si>
    <r>
      <t>P-PO</t>
    </r>
    <r>
      <rPr>
        <b/>
        <vertAlign val="subscript"/>
        <sz val="11"/>
        <rFont val="Arial"/>
        <family val="2"/>
      </rPr>
      <t>4</t>
    </r>
  </si>
  <si>
    <r>
      <t>S-SO</t>
    </r>
    <r>
      <rPr>
        <b/>
        <vertAlign val="subscript"/>
        <sz val="10"/>
        <rFont val="Arial"/>
        <family val="2"/>
      </rPr>
      <t>4</t>
    </r>
  </si>
  <si>
    <r>
      <t>%N-NO</t>
    </r>
    <r>
      <rPr>
        <b/>
        <vertAlign val="subscript"/>
        <sz val="11"/>
        <rFont val="Arial"/>
        <family val="2"/>
      </rPr>
      <t>3</t>
    </r>
  </si>
  <si>
    <r>
      <t>%N-NH</t>
    </r>
    <r>
      <rPr>
        <b/>
        <vertAlign val="subscript"/>
        <sz val="11"/>
        <rFont val="Arial"/>
        <family val="2"/>
      </rPr>
      <t>4</t>
    </r>
  </si>
  <si>
    <r>
      <t>% P</t>
    </r>
    <r>
      <rPr>
        <b/>
        <vertAlign val="subscript"/>
        <sz val="12"/>
        <rFont val="Arial"/>
        <family val="2"/>
      </rPr>
      <t>2</t>
    </r>
    <r>
      <rPr>
        <b/>
        <sz val="12"/>
        <rFont val="Arial"/>
        <family val="2"/>
      </rPr>
      <t>O</t>
    </r>
    <r>
      <rPr>
        <b/>
        <vertAlign val="subscript"/>
        <sz val="12"/>
        <rFont val="Arial"/>
        <family val="2"/>
      </rPr>
      <t>5</t>
    </r>
  </si>
  <si>
    <r>
      <t>% K</t>
    </r>
    <r>
      <rPr>
        <b/>
        <vertAlign val="subscript"/>
        <sz val="9"/>
        <rFont val="Arial"/>
        <family val="2"/>
      </rPr>
      <t>2</t>
    </r>
    <r>
      <rPr>
        <b/>
        <sz val="12"/>
        <rFont val="Arial"/>
        <family val="2"/>
      </rPr>
      <t>O</t>
    </r>
  </si>
  <si>
    <r>
      <t>% SO</t>
    </r>
    <r>
      <rPr>
        <b/>
        <vertAlign val="subscript"/>
        <sz val="9"/>
        <rFont val="Arial"/>
        <family val="2"/>
      </rPr>
      <t>3</t>
    </r>
  </si>
  <si>
    <r>
      <t>HNO</t>
    </r>
    <r>
      <rPr>
        <vertAlign val="subscript"/>
        <sz val="12"/>
        <rFont val="Arial"/>
        <family val="2"/>
      </rPr>
      <t>3</t>
    </r>
  </si>
  <si>
    <r>
      <t>H</t>
    </r>
    <r>
      <rPr>
        <vertAlign val="subscript"/>
        <sz val="12"/>
        <rFont val="Arial"/>
        <family val="2"/>
      </rPr>
      <t>3</t>
    </r>
    <r>
      <rPr>
        <sz val="12"/>
        <rFont val="Arial"/>
        <family val="2"/>
      </rPr>
      <t>PO</t>
    </r>
    <r>
      <rPr>
        <vertAlign val="subscript"/>
        <sz val="12"/>
        <rFont val="Arial"/>
        <family val="2"/>
      </rPr>
      <t>4</t>
    </r>
  </si>
  <si>
    <r>
      <t>H</t>
    </r>
    <r>
      <rPr>
        <vertAlign val="subscript"/>
        <sz val="12"/>
        <rFont val="Arial"/>
        <family val="2"/>
      </rPr>
      <t>2</t>
    </r>
    <r>
      <rPr>
        <sz val="12"/>
        <rFont val="Arial"/>
        <family val="2"/>
      </rPr>
      <t>SO</t>
    </r>
    <r>
      <rPr>
        <vertAlign val="subscript"/>
        <sz val="12"/>
        <rFont val="Arial"/>
        <family val="2"/>
      </rPr>
      <t>4</t>
    </r>
  </si>
  <si>
    <r>
      <t>5[Ca(NO</t>
    </r>
    <r>
      <rPr>
        <vertAlign val="subscript"/>
        <sz val="11"/>
        <rFont val="Arial"/>
        <family val="2"/>
      </rPr>
      <t>3</t>
    </r>
    <r>
      <rPr>
        <sz val="11"/>
        <rFont val="Arial"/>
        <family val="2"/>
      </rPr>
      <t>)</t>
    </r>
    <r>
      <rPr>
        <vertAlign val="subscript"/>
        <sz val="11"/>
        <rFont val="Arial"/>
        <family val="2"/>
      </rPr>
      <t>2</t>
    </r>
    <r>
      <rPr>
        <sz val="11"/>
        <rFont val="Arial"/>
        <family val="2"/>
      </rPr>
      <t>*2H</t>
    </r>
    <r>
      <rPr>
        <vertAlign val="subscript"/>
        <sz val="11"/>
        <rFont val="Arial"/>
        <family val="2"/>
      </rPr>
      <t>2</t>
    </r>
    <r>
      <rPr>
        <sz val="11"/>
        <rFont val="Arial"/>
        <family val="2"/>
      </rPr>
      <t>O]NH</t>
    </r>
    <r>
      <rPr>
        <vertAlign val="subscript"/>
        <sz val="11"/>
        <rFont val="Arial"/>
        <family val="2"/>
      </rPr>
      <t>4</t>
    </r>
    <r>
      <rPr>
        <sz val="11"/>
        <rFont val="Arial"/>
        <family val="2"/>
      </rPr>
      <t>NO</t>
    </r>
    <r>
      <rPr>
        <vertAlign val="subscript"/>
        <sz val="11"/>
        <rFont val="Arial"/>
        <family val="2"/>
      </rPr>
      <t>3</t>
    </r>
  </si>
  <si>
    <r>
      <t>Ca(NO</t>
    </r>
    <r>
      <rPr>
        <vertAlign val="subscript"/>
        <sz val="12"/>
        <rFont val="Arial"/>
        <family val="2"/>
      </rPr>
      <t>3</t>
    </r>
    <r>
      <rPr>
        <sz val="12"/>
        <rFont val="Arial"/>
        <family val="2"/>
      </rPr>
      <t>)</t>
    </r>
    <r>
      <rPr>
        <vertAlign val="subscript"/>
        <sz val="12"/>
        <rFont val="Arial"/>
        <family val="2"/>
      </rPr>
      <t>2</t>
    </r>
    <r>
      <rPr>
        <sz val="12"/>
        <rFont val="Arial"/>
        <family val="2"/>
      </rPr>
      <t>*4H</t>
    </r>
    <r>
      <rPr>
        <vertAlign val="subscript"/>
        <sz val="12"/>
        <rFont val="Arial"/>
        <family val="2"/>
      </rPr>
      <t>2</t>
    </r>
    <r>
      <rPr>
        <sz val="12"/>
        <rFont val="Arial"/>
        <family val="2"/>
      </rPr>
      <t>O</t>
    </r>
  </si>
  <si>
    <r>
      <t>CaCl</t>
    </r>
    <r>
      <rPr>
        <vertAlign val="subscript"/>
        <sz val="11"/>
        <rFont val="Arial"/>
        <family val="2"/>
      </rPr>
      <t>2</t>
    </r>
  </si>
  <si>
    <r>
      <t>NH</t>
    </r>
    <r>
      <rPr>
        <vertAlign val="subscript"/>
        <sz val="12"/>
        <rFont val="Arial"/>
        <family val="2"/>
      </rPr>
      <t>4</t>
    </r>
    <r>
      <rPr>
        <sz val="12"/>
        <rFont val="Arial"/>
        <family val="2"/>
      </rPr>
      <t>NO</t>
    </r>
    <r>
      <rPr>
        <vertAlign val="subscript"/>
        <sz val="12"/>
        <rFont val="Arial"/>
        <family val="2"/>
      </rPr>
      <t>3</t>
    </r>
  </si>
  <si>
    <r>
      <t>(NH</t>
    </r>
    <r>
      <rPr>
        <vertAlign val="subscript"/>
        <sz val="12"/>
        <rFont val="Arial"/>
        <family val="2"/>
      </rPr>
      <t>4</t>
    </r>
    <r>
      <rPr>
        <sz val="12"/>
        <rFont val="Arial"/>
        <family val="2"/>
      </rPr>
      <t>)</t>
    </r>
    <r>
      <rPr>
        <vertAlign val="subscript"/>
        <sz val="12"/>
        <rFont val="Arial"/>
        <family val="2"/>
      </rPr>
      <t>2</t>
    </r>
    <r>
      <rPr>
        <sz val="12"/>
        <rFont val="Arial"/>
        <family val="2"/>
      </rPr>
      <t>SO</t>
    </r>
    <r>
      <rPr>
        <vertAlign val="subscript"/>
        <sz val="12"/>
        <rFont val="Arial"/>
        <family val="2"/>
      </rPr>
      <t>4</t>
    </r>
  </si>
  <si>
    <r>
      <t>NH</t>
    </r>
    <r>
      <rPr>
        <vertAlign val="subscript"/>
        <sz val="12"/>
        <rFont val="Arial"/>
        <family val="2"/>
      </rPr>
      <t>4</t>
    </r>
    <r>
      <rPr>
        <sz val="12"/>
        <rFont val="Arial"/>
        <family val="2"/>
      </rPr>
      <t>H</t>
    </r>
    <r>
      <rPr>
        <vertAlign val="subscript"/>
        <sz val="12"/>
        <rFont val="Arial"/>
        <family val="2"/>
      </rPr>
      <t>2</t>
    </r>
    <r>
      <rPr>
        <sz val="12"/>
        <rFont val="Arial"/>
        <family val="2"/>
      </rPr>
      <t>PO</t>
    </r>
    <r>
      <rPr>
        <vertAlign val="subscript"/>
        <sz val="12"/>
        <rFont val="Arial"/>
        <family val="2"/>
      </rPr>
      <t>4</t>
    </r>
  </si>
  <si>
    <r>
      <t>KH</t>
    </r>
    <r>
      <rPr>
        <vertAlign val="subscript"/>
        <sz val="12"/>
        <rFont val="Arial"/>
        <family val="2"/>
      </rPr>
      <t>2</t>
    </r>
    <r>
      <rPr>
        <sz val="12"/>
        <rFont val="Arial"/>
        <family val="2"/>
      </rPr>
      <t>PO</t>
    </r>
    <r>
      <rPr>
        <vertAlign val="subscript"/>
        <sz val="12"/>
        <rFont val="Arial"/>
        <family val="2"/>
      </rPr>
      <t>4</t>
    </r>
  </si>
  <si>
    <r>
      <t>MgSO</t>
    </r>
    <r>
      <rPr>
        <vertAlign val="subscript"/>
        <sz val="12"/>
        <rFont val="Arial"/>
        <family val="2"/>
      </rPr>
      <t>4</t>
    </r>
    <r>
      <rPr>
        <sz val="12"/>
        <rFont val="Arial"/>
        <family val="2"/>
      </rPr>
      <t>*7H</t>
    </r>
    <r>
      <rPr>
        <vertAlign val="subscript"/>
        <sz val="12"/>
        <rFont val="Arial"/>
        <family val="2"/>
      </rPr>
      <t>2</t>
    </r>
    <r>
      <rPr>
        <sz val="12"/>
        <rFont val="Arial"/>
        <family val="2"/>
      </rPr>
      <t>O</t>
    </r>
  </si>
  <si>
    <r>
      <t>Mg(NO</t>
    </r>
    <r>
      <rPr>
        <vertAlign val="subscript"/>
        <sz val="12"/>
        <rFont val="Arial"/>
        <family val="2"/>
      </rPr>
      <t>3</t>
    </r>
    <r>
      <rPr>
        <sz val="12"/>
        <rFont val="Arial"/>
        <family val="2"/>
      </rPr>
      <t>)</t>
    </r>
    <r>
      <rPr>
        <vertAlign val="subscript"/>
        <sz val="12"/>
        <rFont val="Arial"/>
        <family val="2"/>
      </rPr>
      <t>2</t>
    </r>
    <r>
      <rPr>
        <sz val="12"/>
        <rFont val="Arial"/>
        <family val="2"/>
      </rPr>
      <t>*6H</t>
    </r>
    <r>
      <rPr>
        <vertAlign val="subscript"/>
        <sz val="12"/>
        <rFont val="Arial"/>
        <family val="2"/>
      </rPr>
      <t>2</t>
    </r>
    <r>
      <rPr>
        <sz val="12"/>
        <rFont val="Arial"/>
        <family val="2"/>
      </rPr>
      <t>O</t>
    </r>
  </si>
  <si>
    <r>
      <t>KNO</t>
    </r>
    <r>
      <rPr>
        <vertAlign val="subscript"/>
        <sz val="12"/>
        <rFont val="Arial"/>
        <family val="2"/>
      </rPr>
      <t>3</t>
    </r>
  </si>
  <si>
    <r>
      <t>K</t>
    </r>
    <r>
      <rPr>
        <vertAlign val="subscript"/>
        <sz val="12"/>
        <rFont val="Arial"/>
        <family val="2"/>
      </rPr>
      <t>2</t>
    </r>
    <r>
      <rPr>
        <sz val="12"/>
        <rFont val="Arial"/>
        <family val="2"/>
      </rPr>
      <t>SO</t>
    </r>
    <r>
      <rPr>
        <vertAlign val="subscript"/>
        <sz val="12"/>
        <rFont val="Arial"/>
        <family val="2"/>
      </rPr>
      <t>4</t>
    </r>
  </si>
  <si>
    <r>
      <t>Na</t>
    </r>
    <r>
      <rPr>
        <vertAlign val="subscript"/>
        <sz val="12"/>
        <rFont val="Arial"/>
        <family val="2"/>
      </rPr>
      <t>2</t>
    </r>
    <r>
      <rPr>
        <sz val="12"/>
        <rFont val="Arial"/>
        <family val="2"/>
      </rPr>
      <t>B</t>
    </r>
    <r>
      <rPr>
        <vertAlign val="subscript"/>
        <sz val="12"/>
        <rFont val="Arial"/>
        <family val="2"/>
      </rPr>
      <t>4</t>
    </r>
    <r>
      <rPr>
        <sz val="12"/>
        <rFont val="Arial"/>
        <family val="2"/>
      </rPr>
      <t>O</t>
    </r>
    <r>
      <rPr>
        <vertAlign val="subscript"/>
        <sz val="12"/>
        <rFont val="Arial"/>
        <family val="2"/>
      </rPr>
      <t>7</t>
    </r>
    <r>
      <rPr>
        <sz val="12"/>
        <rFont val="Arial"/>
        <family val="2"/>
      </rPr>
      <t>*10H</t>
    </r>
    <r>
      <rPr>
        <vertAlign val="subscript"/>
        <sz val="12"/>
        <rFont val="Arial"/>
        <family val="2"/>
      </rPr>
      <t>2</t>
    </r>
    <r>
      <rPr>
        <sz val="12"/>
        <rFont val="Arial"/>
        <family val="2"/>
      </rPr>
      <t>O</t>
    </r>
  </si>
  <si>
    <r>
      <t>H</t>
    </r>
    <r>
      <rPr>
        <vertAlign val="subscript"/>
        <sz val="12"/>
        <rFont val="Arial"/>
        <family val="2"/>
      </rPr>
      <t>3</t>
    </r>
    <r>
      <rPr>
        <sz val="12"/>
        <rFont val="Arial"/>
        <family val="2"/>
      </rPr>
      <t>BO</t>
    </r>
    <r>
      <rPr>
        <vertAlign val="subscript"/>
        <sz val="12"/>
        <rFont val="Arial"/>
        <family val="2"/>
      </rPr>
      <t>3</t>
    </r>
  </si>
  <si>
    <r>
      <t>CuSO</t>
    </r>
    <r>
      <rPr>
        <vertAlign val="subscript"/>
        <sz val="12"/>
        <rFont val="Arial"/>
        <family val="2"/>
      </rPr>
      <t>4</t>
    </r>
    <r>
      <rPr>
        <sz val="12"/>
        <rFont val="Arial"/>
        <family val="2"/>
      </rPr>
      <t>*5H</t>
    </r>
    <r>
      <rPr>
        <vertAlign val="subscript"/>
        <sz val="12"/>
        <rFont val="Arial"/>
        <family val="2"/>
      </rPr>
      <t>2</t>
    </r>
    <r>
      <rPr>
        <sz val="12"/>
        <rFont val="Arial"/>
        <family val="2"/>
      </rPr>
      <t>O</t>
    </r>
  </si>
  <si>
    <r>
      <t>ZnSO</t>
    </r>
    <r>
      <rPr>
        <vertAlign val="subscript"/>
        <sz val="12"/>
        <rFont val="Arial"/>
        <family val="2"/>
      </rPr>
      <t>4</t>
    </r>
    <r>
      <rPr>
        <sz val="12"/>
        <rFont val="Arial"/>
        <family val="2"/>
      </rPr>
      <t>*7H</t>
    </r>
    <r>
      <rPr>
        <vertAlign val="subscript"/>
        <sz val="12"/>
        <rFont val="Arial"/>
        <family val="2"/>
      </rPr>
      <t>2</t>
    </r>
    <r>
      <rPr>
        <sz val="12"/>
        <rFont val="Arial"/>
        <family val="2"/>
      </rPr>
      <t>O</t>
    </r>
  </si>
  <si>
    <r>
      <t>MnSO</t>
    </r>
    <r>
      <rPr>
        <vertAlign val="subscript"/>
        <sz val="12"/>
        <rFont val="Arial"/>
        <family val="2"/>
      </rPr>
      <t>4</t>
    </r>
    <r>
      <rPr>
        <sz val="12"/>
        <rFont val="Arial"/>
        <family val="2"/>
      </rPr>
      <t>*H</t>
    </r>
    <r>
      <rPr>
        <vertAlign val="subscript"/>
        <sz val="12"/>
        <rFont val="Arial"/>
        <family val="2"/>
      </rPr>
      <t>2</t>
    </r>
    <r>
      <rPr>
        <sz val="12"/>
        <rFont val="Arial"/>
        <family val="2"/>
      </rPr>
      <t>O</t>
    </r>
  </si>
  <si>
    <r>
      <t>(NH</t>
    </r>
    <r>
      <rPr>
        <vertAlign val="subscript"/>
        <sz val="12"/>
        <rFont val="Arial"/>
        <family val="2"/>
      </rPr>
      <t>4</t>
    </r>
    <r>
      <rPr>
        <sz val="12"/>
        <rFont val="Arial"/>
        <family val="2"/>
      </rPr>
      <t>)</t>
    </r>
    <r>
      <rPr>
        <vertAlign val="subscript"/>
        <sz val="12"/>
        <rFont val="Arial"/>
        <family val="2"/>
      </rPr>
      <t>6</t>
    </r>
    <r>
      <rPr>
        <sz val="12"/>
        <rFont val="Arial"/>
        <family val="2"/>
      </rPr>
      <t>Mo</t>
    </r>
    <r>
      <rPr>
        <vertAlign val="subscript"/>
        <sz val="12"/>
        <rFont val="Arial"/>
        <family val="2"/>
      </rPr>
      <t>7</t>
    </r>
    <r>
      <rPr>
        <sz val="12"/>
        <rFont val="Arial"/>
        <family val="2"/>
      </rPr>
      <t>O</t>
    </r>
    <r>
      <rPr>
        <vertAlign val="subscript"/>
        <sz val="12"/>
        <rFont val="Arial"/>
        <family val="2"/>
      </rPr>
      <t>24</t>
    </r>
    <r>
      <rPr>
        <sz val="12"/>
        <rFont val="Arial"/>
        <family val="2"/>
      </rPr>
      <t>*4H</t>
    </r>
    <r>
      <rPr>
        <vertAlign val="subscript"/>
        <sz val="12"/>
        <rFont val="Arial"/>
        <family val="2"/>
      </rPr>
      <t>2</t>
    </r>
    <r>
      <rPr>
        <sz val="12"/>
        <rFont val="Arial"/>
        <family val="2"/>
      </rPr>
      <t>O</t>
    </r>
  </si>
  <si>
    <r>
      <t>Na</t>
    </r>
    <r>
      <rPr>
        <vertAlign val="subscript"/>
        <sz val="12"/>
        <rFont val="Arial"/>
        <family val="2"/>
      </rPr>
      <t>2</t>
    </r>
    <r>
      <rPr>
        <sz val="12"/>
        <rFont val="Arial"/>
        <family val="2"/>
      </rPr>
      <t>MoO</t>
    </r>
    <r>
      <rPr>
        <vertAlign val="subscript"/>
        <sz val="12"/>
        <rFont val="Arial"/>
        <family val="2"/>
      </rPr>
      <t>4</t>
    </r>
    <r>
      <rPr>
        <sz val="12"/>
        <rFont val="Arial"/>
        <family val="2"/>
      </rPr>
      <t>*2H</t>
    </r>
    <r>
      <rPr>
        <vertAlign val="subscript"/>
        <sz val="12"/>
        <rFont val="Arial"/>
        <family val="2"/>
      </rPr>
      <t>2</t>
    </r>
    <r>
      <rPr>
        <sz val="12"/>
        <rFont val="Arial"/>
        <family val="2"/>
      </rPr>
      <t>O</t>
    </r>
  </si>
  <si>
    <t>MW</t>
  </si>
  <si>
    <r>
      <t xml:space="preserve">Acknowledgements: 
</t>
    </r>
    <r>
      <rPr>
        <b/>
        <sz val="12"/>
        <rFont val="Arial"/>
        <family val="2"/>
      </rPr>
      <t>EUPHOROS, "Efficient use of inputs in protected horticulture", EU-FP7-KBBE-2007-1 (grant n° 211457)</t>
    </r>
    <r>
      <rPr>
        <sz val="12"/>
        <rFont val="Arial"/>
        <family val="2"/>
      </rPr>
      <t xml:space="preserve">
</t>
    </r>
  </si>
  <si>
    <t>micromoles/L</t>
  </si>
  <si>
    <t xml:space="preserve">EC </t>
  </si>
  <si>
    <t>(dS/m)</t>
  </si>
  <si>
    <t>Volume</t>
  </si>
  <si>
    <t>CaO</t>
  </si>
  <si>
    <t>MgO</t>
  </si>
  <si>
    <t>€/ha</t>
  </si>
  <si>
    <t>KOH</t>
  </si>
  <si>
    <t>NaOH</t>
  </si>
  <si>
    <t>Volume of stock nutrient solution used (m3)</t>
  </si>
  <si>
    <t>Concentration of stock nutrient solution (1:X)</t>
  </si>
  <si>
    <t>S-SO3</t>
  </si>
  <si>
    <t>Total stage 1</t>
  </si>
  <si>
    <t>Tabella dei coefficienti moltiplicatori relativi ai contenuti dei vari elementi nei concimi e acidi (STAGE 1)</t>
  </si>
  <si>
    <t>€</t>
  </si>
  <si>
    <t>cation</t>
  </si>
  <si>
    <t>anion</t>
  </si>
  <si>
    <t>C-A</t>
  </si>
  <si>
    <t>moles of element for 1 litre of product.</t>
  </si>
  <si>
    <r>
      <t>N-NO</t>
    </r>
    <r>
      <rPr>
        <b/>
        <vertAlign val="subscript"/>
        <sz val="14"/>
        <rFont val="Arial"/>
        <family val="2"/>
      </rPr>
      <t>3</t>
    </r>
  </si>
  <si>
    <r>
      <t>N-NH</t>
    </r>
    <r>
      <rPr>
        <b/>
        <vertAlign val="subscript"/>
        <sz val="14"/>
        <rFont val="Arial"/>
        <family val="2"/>
      </rPr>
      <t>4</t>
    </r>
  </si>
  <si>
    <r>
      <t>S-SO</t>
    </r>
    <r>
      <rPr>
        <b/>
        <vertAlign val="subscript"/>
        <sz val="14"/>
        <rFont val="Arial"/>
        <family val="2"/>
      </rPr>
      <t>4</t>
    </r>
  </si>
  <si>
    <r>
      <t>P</t>
    </r>
    <r>
      <rPr>
        <b/>
        <vertAlign val="subscript"/>
        <sz val="14"/>
        <rFont val="Arial"/>
        <family val="2"/>
      </rPr>
      <t>2</t>
    </r>
    <r>
      <rPr>
        <b/>
        <sz val="14"/>
        <rFont val="Arial"/>
        <family val="2"/>
      </rPr>
      <t>O</t>
    </r>
    <r>
      <rPr>
        <b/>
        <vertAlign val="subscript"/>
        <sz val="14"/>
        <rFont val="Arial"/>
        <family val="2"/>
      </rPr>
      <t>5</t>
    </r>
  </si>
  <si>
    <r>
      <t>K</t>
    </r>
    <r>
      <rPr>
        <b/>
        <vertAlign val="subscript"/>
        <sz val="14"/>
        <rFont val="Arial"/>
        <family val="2"/>
      </rPr>
      <t>2</t>
    </r>
    <r>
      <rPr>
        <b/>
        <sz val="14"/>
        <rFont val="Arial"/>
        <family val="2"/>
      </rPr>
      <t>O</t>
    </r>
  </si>
  <si>
    <r>
      <t>P-PO</t>
    </r>
    <r>
      <rPr>
        <b/>
        <vertAlign val="subscript"/>
        <sz val="14"/>
        <rFont val="Arial"/>
        <family val="2"/>
      </rPr>
      <t>4</t>
    </r>
  </si>
  <si>
    <r>
      <t>m</t>
    </r>
    <r>
      <rPr>
        <vertAlign val="superscript"/>
        <sz val="14"/>
        <color indexed="8"/>
        <rFont val="Arial"/>
        <family val="2"/>
      </rPr>
      <t>3</t>
    </r>
  </si>
  <si>
    <t>S</t>
  </si>
  <si>
    <t>Acid for neutralization</t>
  </si>
  <si>
    <t>Water-soluble fertilizer</t>
  </si>
  <si>
    <t>Calcium fertilizer</t>
  </si>
  <si>
    <t>Ammonium fertilizer</t>
  </si>
  <si>
    <t>Magnesium</t>
  </si>
  <si>
    <t>Iron fertilizer</t>
  </si>
  <si>
    <t>Potassium fertlizer</t>
  </si>
  <si>
    <t>Microelements</t>
  </si>
  <si>
    <r>
      <t>HCO</t>
    </r>
    <r>
      <rPr>
        <b/>
        <vertAlign val="subscript"/>
        <sz val="12"/>
        <rFont val="Arial"/>
        <family val="2"/>
      </rPr>
      <t>3</t>
    </r>
  </si>
  <si>
    <r>
      <t>HCO</t>
    </r>
    <r>
      <rPr>
        <b/>
        <vertAlign val="subscript"/>
        <sz val="14"/>
        <rFont val="Arial"/>
        <family val="2"/>
      </rPr>
      <t>3</t>
    </r>
  </si>
  <si>
    <t>CALCULADORA DE FERTILIZANTES - Guía rápida de inicio</t>
  </si>
  <si>
    <t>Inicio</t>
  </si>
  <si>
    <t>Luca INCROCCI, Universidad de Pisa, Italia</t>
  </si>
  <si>
    <t>CALCULADORA DE FERTILIZANTES</t>
  </si>
  <si>
    <t>Guía rápida de inicio</t>
  </si>
  <si>
    <t>Base de datos de ácidos y fertilizantes</t>
  </si>
  <si>
    <t>¿Qué es lo que sabe acerca del uso de fertilizantes en su cultivo?</t>
  </si>
  <si>
    <t>1) Información del cultivo</t>
  </si>
  <si>
    <t>Nombre del cultivo:</t>
  </si>
  <si>
    <t>Fecha de inicio</t>
  </si>
  <si>
    <t>Fecha final</t>
  </si>
  <si>
    <t>Informe</t>
  </si>
  <si>
    <t>Convertidor de unidades de SN</t>
  </si>
  <si>
    <t>Convertidor de unidades de AR</t>
  </si>
  <si>
    <t>Test de  electroneutralidad</t>
  </si>
  <si>
    <t>catión</t>
  </si>
  <si>
    <t>anión</t>
  </si>
  <si>
    <t>&lt;&lt;Inicio</t>
  </si>
  <si>
    <t>2) Insertar la composición iónica de la solución nutritiva (mM) y el volumen total utilizado.</t>
  </si>
  <si>
    <t>3) Insertar la composición iónica del agua de riego (mM).</t>
  </si>
  <si>
    <t>DATOS DE ENTRADA</t>
  </si>
  <si>
    <t>Información del cultivo</t>
  </si>
  <si>
    <r>
      <t>Superficie (m</t>
    </r>
    <r>
      <rPr>
        <b/>
        <vertAlign val="superscript"/>
        <sz val="14"/>
        <color indexed="8"/>
        <rFont val="Arial"/>
        <family val="2"/>
      </rPr>
      <t>2</t>
    </r>
    <r>
      <rPr>
        <b/>
        <sz val="14"/>
        <color indexed="8"/>
        <rFont val="Arial"/>
        <family val="2"/>
      </rPr>
      <t>):</t>
    </r>
  </si>
  <si>
    <t>Producción total (toneladas/ha)</t>
  </si>
  <si>
    <t>DATOS DE SALIDA</t>
  </si>
  <si>
    <r>
      <t>Tabla 1: Composición iónica (mM) y volumen (m</t>
    </r>
    <r>
      <rPr>
        <b/>
        <vertAlign val="superscript"/>
        <sz val="14"/>
        <color indexed="10"/>
        <rFont val="Arial"/>
        <family val="2"/>
      </rPr>
      <t>3</t>
    </r>
    <r>
      <rPr>
        <b/>
        <sz val="14"/>
        <color indexed="10"/>
        <rFont val="Arial"/>
        <family val="2"/>
      </rPr>
      <t>) de la solución nutritiva utilizada (datos del usuario).</t>
    </r>
  </si>
  <si>
    <t>Tabla 3. Cantidad total de elementos utilizados durante el período de cultivo y eficiencia del uso de nutrientes.</t>
  </si>
  <si>
    <t>Parámetro</t>
  </si>
  <si>
    <t>Eficiencia del uso de nutrientes  (kg producción/g elemento)</t>
  </si>
  <si>
    <t>Kg de nutriente/ha</t>
  </si>
  <si>
    <t>Fertilizantes y ácidos</t>
  </si>
  <si>
    <t>Guía rápido de inicio</t>
  </si>
  <si>
    <t>Ácidos y Bases para el ajuste de pH</t>
  </si>
  <si>
    <t>Fórmula química</t>
  </si>
  <si>
    <t>Densidad</t>
  </si>
  <si>
    <t>Porcentaje expresado como g de elemento por 100 g  de producto</t>
  </si>
  <si>
    <t>Ácido nítrico</t>
  </si>
  <si>
    <t>Ácido fosfórico</t>
  </si>
  <si>
    <t>Ácido sulfúrico</t>
  </si>
  <si>
    <t>Ácido clorhídrico</t>
  </si>
  <si>
    <t>Hidróxido potásico</t>
  </si>
  <si>
    <t>Hidróxido sódico</t>
  </si>
  <si>
    <t>Nuevo ácido/base</t>
  </si>
  <si>
    <t>Soluciones concentradas</t>
  </si>
  <si>
    <t>Producción total (ton/ha)</t>
  </si>
  <si>
    <t>Tabla 2: Composición del agua de riego (mM)  (datos del usuario).</t>
  </si>
  <si>
    <t>Fertilizante  1</t>
  </si>
  <si>
    <t>Fertilizante  2</t>
  </si>
  <si>
    <t>Fertilizante  3</t>
  </si>
  <si>
    <t>Fertilizante  4</t>
  </si>
  <si>
    <t>Fertilizantes cálcicos</t>
  </si>
  <si>
    <t>Nitrato cálcico</t>
  </si>
  <si>
    <t>Nitrato cálcico puro</t>
  </si>
  <si>
    <t>Cloruro cálcico</t>
  </si>
  <si>
    <t>Insertar nuevo fertilizante</t>
  </si>
  <si>
    <t>Fertilizanes amónicos</t>
  </si>
  <si>
    <t>Nitrato amónico</t>
  </si>
  <si>
    <t>Sulfato amónico</t>
  </si>
  <si>
    <t>Fosfato mono-amónico</t>
  </si>
  <si>
    <t>Fertilizantes fosfóricos</t>
  </si>
  <si>
    <t>Fosfato mono-potásico</t>
  </si>
  <si>
    <t>Fertilizantes de magnesio</t>
  </si>
  <si>
    <t>Nitrato potásico</t>
  </si>
  <si>
    <t>Sulfato magnésico</t>
  </si>
  <si>
    <t>Nitrato magnésico</t>
  </si>
  <si>
    <t>Fertilizantes potásicos</t>
  </si>
  <si>
    <t>Sulfato potásico</t>
  </si>
  <si>
    <t>Cloruro potásico</t>
  </si>
  <si>
    <t>Quelatos de hierro</t>
  </si>
  <si>
    <t>Hierro  EDTA</t>
  </si>
  <si>
    <t>Hierro  DPTA</t>
  </si>
  <si>
    <t>Hierro EDDHA</t>
  </si>
  <si>
    <t>Fertilizantes microelementos</t>
  </si>
  <si>
    <t>Microelementos MIX 1</t>
  </si>
  <si>
    <t>Microelementos MIX 2</t>
  </si>
  <si>
    <t>Ácido bórico</t>
  </si>
  <si>
    <t>Sulfato de cobre</t>
  </si>
  <si>
    <t>Quelato de cobre (EDTA)</t>
  </si>
  <si>
    <t>Sulfato de zinc</t>
  </si>
  <si>
    <t>Quelato de zinc (EDTA)</t>
  </si>
  <si>
    <t>Sulfato de manganeso</t>
  </si>
  <si>
    <t>Quelato de manganeso</t>
  </si>
  <si>
    <t>Molibdato sódico</t>
  </si>
  <si>
    <t>Sales sódicas</t>
  </si>
  <si>
    <t>Por favor, rellenar sólo las celdas en amarillo.</t>
  </si>
  <si>
    <t xml:space="preserve">Convertidor de unidades   (ppm a mM) </t>
  </si>
  <si>
    <t>Test electroneutralidad</t>
  </si>
  <si>
    <t xml:space="preserve">Convertidor de unidades    (ppm a mM) </t>
  </si>
  <si>
    <t>Para convertir ppm en mM (macroelementos), insertar los valores ppm en la celda amarilla.</t>
  </si>
  <si>
    <t>Los resultados convertidos se muestran en las celdas verdes.</t>
  </si>
  <si>
    <t>&lt;&lt; Inicio</t>
  </si>
  <si>
    <t>Por favor, rellenar sólo las celdas en amarillo (cuando sea necesario)</t>
  </si>
  <si>
    <t>2) Ácidos, bases y fertilizanes utilizados durante el período de cultivo</t>
  </si>
  <si>
    <t>Cloruro sódico</t>
  </si>
  <si>
    <t>Tomate</t>
  </si>
  <si>
    <t>Total kg de fertilizantes o (litro de ácido/base)  usados para el cultivo</t>
  </si>
  <si>
    <t>Heptamolibdato amónico</t>
  </si>
  <si>
    <t>OPCIÓN B: Calcular el uso de NPK a partir de la cantidad total de fertilizantes usados durane el período de cultivo</t>
  </si>
  <si>
    <t>Fertilizantes</t>
  </si>
  <si>
    <t>Litros totales de ácidos/bases o kg de fertilizanes utilizados en la solución nutritiva</t>
  </si>
  <si>
    <t>El costo total de la fertilización es</t>
  </si>
  <si>
    <t>igual a</t>
  </si>
  <si>
    <t xml:space="preserve">El costo total de la fertilización es  </t>
  </si>
  <si>
    <r>
      <t>€/m</t>
    </r>
    <r>
      <rPr>
        <b/>
        <vertAlign val="superscript"/>
        <sz val="14"/>
        <rFont val="Arial"/>
        <family val="2"/>
      </rPr>
      <t>3</t>
    </r>
  </si>
  <si>
    <t>El costo unitario de la solución nutritiva  es</t>
  </si>
  <si>
    <t>€ igual a</t>
  </si>
  <si>
    <t>Fecha de inicio (dd/mm/aa)</t>
  </si>
  <si>
    <t>Fecha final (dd/mm/aa)</t>
  </si>
  <si>
    <t>Marta Torrellas (IRTA, Enginyeria i Agronomia de Biosistemes, Cabrils, Barcellona, ES)</t>
  </si>
  <si>
    <r>
      <t>Superficie (m</t>
    </r>
    <r>
      <rPr>
        <b/>
        <vertAlign val="superscript"/>
        <sz val="13"/>
        <color indexed="8"/>
        <rFont val="Arial"/>
        <family val="2"/>
      </rPr>
      <t>2</t>
    </r>
    <r>
      <rPr>
        <b/>
        <sz val="13"/>
        <color indexed="8"/>
        <rFont val="Arial"/>
        <family val="2"/>
      </rPr>
      <t>):</t>
    </r>
  </si>
  <si>
    <r>
      <t>Volumen total distribuido en el cultivo (m</t>
    </r>
    <r>
      <rPr>
        <vertAlign val="superscript"/>
        <sz val="11"/>
        <color indexed="8"/>
        <rFont val="Arial"/>
        <family val="2"/>
      </rPr>
      <t>3</t>
    </r>
    <r>
      <rPr>
        <sz val="14"/>
        <color indexed="8"/>
        <rFont val="Arial"/>
        <family val="2"/>
      </rPr>
      <t>)</t>
    </r>
  </si>
  <si>
    <r>
      <t>Costo unitario de la solución nutritiva (€/m</t>
    </r>
    <r>
      <rPr>
        <vertAlign val="superscript"/>
        <sz val="11"/>
        <color indexed="8"/>
        <rFont val="Arial"/>
        <family val="2"/>
      </rPr>
      <t>3</t>
    </r>
    <r>
      <rPr>
        <sz val="14"/>
        <color indexed="8"/>
        <rFont val="Arial"/>
        <family val="2"/>
      </rPr>
      <t>)</t>
    </r>
  </si>
  <si>
    <t>OPCIÓN 2: Calcular el uso de NPK a partir de la cantidad total de fertilizantes usados durane el período de cultivo</t>
  </si>
  <si>
    <t>OPCIÓN 2: Calcular el uso de NPK a partir de la cantidad total de fertilizantes utilizados durante el período de cultivo</t>
  </si>
  <si>
    <t>OPCIÓN 1. Calcula el uso de NPK con el agua de riego, la composición iónica de la solución nutritiva y su volumen total utilizado.</t>
  </si>
  <si>
    <r>
      <rPr>
        <b/>
        <sz val="12"/>
        <rFont val="Arial"/>
        <family val="2"/>
      </rPr>
      <t>Opción 1</t>
    </r>
    <r>
      <rPr>
        <sz val="12"/>
        <rFont val="Arial"/>
        <family val="2"/>
      </rPr>
      <t>- La composición iónica del agua de riego, la composición iónica y el volumen total de la solución nutritiva usada en todo el período de cultivo.</t>
    </r>
  </si>
  <si>
    <r>
      <rPr>
        <b/>
        <sz val="12"/>
        <rFont val="Arial"/>
        <family val="2"/>
      </rPr>
      <t>Opción 2</t>
    </r>
    <r>
      <rPr>
        <sz val="12"/>
        <rFont val="Arial"/>
        <family val="2"/>
      </rPr>
      <t>- Cantidad total de fertilizantes utilizados a lo largo de todo el período de cultivo.</t>
    </r>
  </si>
  <si>
    <t>La calculadora de fertilizantes es una hoja de cálculo EXCELTM , desarrollada para ayudar a los agricultores y consultores en el cálculo de la cantidad total de nutrientes aplicados y la eficiencia de su uso en un cultivo bajo invernadero.</t>
  </si>
  <si>
    <t>Esta herramienta informática (software) está disponible libre de cargo. No se permiten su uso comercial, reproducción o distribución. Los autores de este software no son responsables de cualquier tipo de daños y perjuicios causados por el uso del software. La totalidad del riesgo respecto a los usos, análisis, resultados y rendimientos del software es asumida por el usuario. El usuario exime a los creadores de cualquier responsabilidad, expresa o implícita, que se deriven de la aplicación de dicho software.</t>
  </si>
  <si>
    <r>
      <t xml:space="preserve">Agradecimientos:
</t>
    </r>
    <r>
      <rPr>
        <b/>
        <sz val="12"/>
        <rFont val="Arial"/>
        <family val="2"/>
      </rPr>
      <t>EUPHOROS, "Efficient use of inputs in protected horticulture", EU-FP7-KBBE-2007-1 (grant n° 211457)</t>
    </r>
    <r>
      <rPr>
        <sz val="12"/>
        <rFont val="Arial"/>
        <family val="2"/>
      </rPr>
      <t xml:space="preserve">
</t>
    </r>
  </si>
  <si>
    <t>Inicio &gt;&gt;</t>
  </si>
  <si>
    <t>Tabla 3. Cantidad total de elementos utilizados durante el período de cultivo.</t>
  </si>
  <si>
    <t>&lt;&lt; Opción 1</t>
  </si>
  <si>
    <t>&lt;&lt; Opción 2</t>
  </si>
  <si>
    <t>Términos y condiciones de uso de software</t>
  </si>
  <si>
    <r>
      <rPr>
        <b/>
        <sz val="12"/>
        <rFont val="Arial"/>
        <family val="2"/>
      </rPr>
      <t xml:space="preserve">Agradecimientos </t>
    </r>
    <r>
      <rPr>
        <sz val="12"/>
        <rFont val="Arial"/>
        <family val="2"/>
      </rPr>
      <t xml:space="preserve">
</t>
    </r>
    <r>
      <rPr>
        <b/>
        <sz val="12"/>
        <rFont val="Arial"/>
        <family val="2"/>
      </rPr>
      <t>EUPHOROS, "Efficient use of inputs in protected horticulture", EU-FP7-KBBE-2007-1 (grant n° 211457)</t>
    </r>
    <r>
      <rPr>
        <sz val="12"/>
        <rFont val="Arial"/>
        <family val="2"/>
      </rPr>
      <t xml:space="preserve">
</t>
    </r>
  </si>
  <si>
    <t>Acerca de este software</t>
  </si>
  <si>
    <t>Tabla 1. Cantidad total de elementos utilizados durante el período de cultivo.</t>
  </si>
  <si>
    <t>Cantidad de elementos utilizados</t>
  </si>
  <si>
    <t>Cantidad de elementos utilizados (kg de nutriente/ha)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</si>
</sst>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0.000"/>
    <numFmt numFmtId="167" formatCode="0.0"/>
    <numFmt numFmtId="168" formatCode="_-* #,##0.0_-;\-* #,##0.0_-;_-* &quot;-&quot;_-;_-@_-"/>
    <numFmt numFmtId="169" formatCode="_-* #,##0.00_-;\-* #,##0.00_-;_-* &quot;-&quot;_-;_-@_-"/>
    <numFmt numFmtId="170" formatCode="_-* #,##0.000_-;\-* #,##0.000_-;_-* &quot;-&quot;_-;_-@_-"/>
    <numFmt numFmtId="171" formatCode="0.0000"/>
    <numFmt numFmtId="172" formatCode="0.0_ ;\-0.0\ "/>
    <numFmt numFmtId="173" formatCode="0.00_ ;\-0.00\ "/>
    <numFmt numFmtId="174" formatCode="dd/mm/yy;@"/>
    <numFmt numFmtId="175" formatCode="0_ ;\-0\ "/>
    <numFmt numFmtId="176" formatCode="_(* #,##0.000_);_(* \(#,##0.000\);_(* &quot;-&quot;??_);_(@_)"/>
    <numFmt numFmtId="177" formatCode="_(* #,##0.0_);_(* \(#,##0.0\);_(* &quot;-&quot;??_);_(@_)"/>
  </numFmts>
  <fonts count="96">
    <font>
      <sz val="10"/>
      <name val="Comic Sans MS"/>
      <family val="4"/>
    </font>
    <font>
      <sz val="11"/>
      <color indexed="8"/>
      <name val="Calibri"/>
      <family val="2"/>
    </font>
    <font>
      <sz val="10"/>
      <name val="Arial"/>
      <family val="2"/>
    </font>
    <font>
      <sz val="8"/>
      <name val="Tahoma"/>
      <family val="2"/>
    </font>
    <font>
      <b/>
      <sz val="10"/>
      <color indexed="10"/>
      <name val="Arial"/>
      <family val="2"/>
    </font>
    <font>
      <sz val="8"/>
      <name val="Comic Sans MS"/>
      <family val="4"/>
    </font>
    <font>
      <sz val="12"/>
      <name val="Comic Sans MS"/>
      <family val="4"/>
    </font>
    <font>
      <b/>
      <sz val="12"/>
      <name val="Arial"/>
      <family val="2"/>
    </font>
    <font>
      <u val="single"/>
      <sz val="6.5"/>
      <color indexed="12"/>
      <name val="Comic Sans MS"/>
      <family val="4"/>
    </font>
    <font>
      <b/>
      <sz val="12"/>
      <color indexed="8"/>
      <name val="Arial"/>
      <family val="2"/>
    </font>
    <font>
      <b/>
      <sz val="18"/>
      <color indexed="10"/>
      <name val="Arial"/>
      <family val="2"/>
    </font>
    <font>
      <b/>
      <sz val="20"/>
      <color indexed="10"/>
      <name val="Arial"/>
      <family val="2"/>
    </font>
    <font>
      <b/>
      <sz val="13"/>
      <color indexed="10"/>
      <name val="Arial"/>
      <family val="2"/>
    </font>
    <font>
      <b/>
      <u val="single"/>
      <sz val="12"/>
      <color indexed="18"/>
      <name val="Arial"/>
      <family val="2"/>
    </font>
    <font>
      <b/>
      <u val="single"/>
      <sz val="12"/>
      <color indexed="8"/>
      <name val="Arial"/>
      <family val="2"/>
    </font>
    <font>
      <b/>
      <sz val="14"/>
      <color indexed="10"/>
      <name val="Arial"/>
      <family val="2"/>
    </font>
    <font>
      <sz val="12"/>
      <name val="Arial"/>
      <family val="2"/>
    </font>
    <font>
      <b/>
      <vertAlign val="subscript"/>
      <sz val="10"/>
      <name val="Arial"/>
      <family val="2"/>
    </font>
    <font>
      <b/>
      <vertAlign val="subscript"/>
      <sz val="12"/>
      <name val="Arial"/>
      <family val="2"/>
    </font>
    <font>
      <b/>
      <vertAlign val="subscript"/>
      <sz val="11"/>
      <name val="Arial"/>
      <family val="2"/>
    </font>
    <font>
      <b/>
      <sz val="12"/>
      <color indexed="10"/>
      <name val="Arial"/>
      <family val="2"/>
    </font>
    <font>
      <b/>
      <sz val="10"/>
      <name val="Arial"/>
      <family val="2"/>
    </font>
    <font>
      <i/>
      <sz val="12"/>
      <name val="Arial"/>
      <family val="2"/>
    </font>
    <font>
      <i/>
      <sz val="11"/>
      <name val="Arial"/>
      <family val="2"/>
    </font>
    <font>
      <b/>
      <sz val="14"/>
      <name val="Arial"/>
      <family val="2"/>
    </font>
    <font>
      <b/>
      <i/>
      <sz val="8"/>
      <color indexed="10"/>
      <name val="Arial"/>
      <family val="2"/>
    </font>
    <font>
      <b/>
      <sz val="14"/>
      <color indexed="8"/>
      <name val="Arial"/>
      <family val="2"/>
    </font>
    <font>
      <b/>
      <sz val="14"/>
      <color indexed="53"/>
      <name val="Arial"/>
      <family val="2"/>
    </font>
    <font>
      <sz val="14"/>
      <name val="Arial"/>
      <family val="2"/>
    </font>
    <font>
      <sz val="12"/>
      <color indexed="8"/>
      <name val="Arial"/>
      <family val="2"/>
    </font>
    <font>
      <sz val="12"/>
      <color indexed="10"/>
      <name val="Arial"/>
      <family val="2"/>
    </font>
    <font>
      <b/>
      <i/>
      <sz val="12"/>
      <color indexed="10"/>
      <name val="Arial"/>
      <family val="2"/>
    </font>
    <font>
      <b/>
      <i/>
      <sz val="12"/>
      <name val="Arial"/>
      <family val="2"/>
    </font>
    <font>
      <b/>
      <sz val="12"/>
      <color indexed="18"/>
      <name val="Arial"/>
      <family val="2"/>
    </font>
    <font>
      <b/>
      <sz val="11"/>
      <name val="Arial"/>
      <family val="2"/>
    </font>
    <font>
      <b/>
      <vertAlign val="subscript"/>
      <sz val="9"/>
      <name val="Arial"/>
      <family val="2"/>
    </font>
    <font>
      <vertAlign val="subscript"/>
      <sz val="12"/>
      <name val="Arial"/>
      <family val="2"/>
    </font>
    <font>
      <b/>
      <sz val="9"/>
      <name val="Arial"/>
      <family val="2"/>
    </font>
    <font>
      <sz val="8"/>
      <name val="Arial"/>
      <family val="2"/>
    </font>
    <font>
      <sz val="11"/>
      <name val="Arial"/>
      <family val="2"/>
    </font>
    <font>
      <vertAlign val="subscript"/>
      <sz val="11"/>
      <name val="Arial"/>
      <family val="2"/>
    </font>
    <font>
      <sz val="9"/>
      <name val="Arial"/>
      <family val="2"/>
    </font>
    <font>
      <sz val="11"/>
      <color indexed="10"/>
      <name val="Arial"/>
      <family val="2"/>
    </font>
    <font>
      <sz val="11"/>
      <color indexed="8"/>
      <name val="Arial"/>
      <family val="2"/>
    </font>
    <font>
      <b/>
      <sz val="11"/>
      <color indexed="11"/>
      <name val="Arial"/>
      <family val="2"/>
    </font>
    <font>
      <b/>
      <sz val="11"/>
      <color indexed="10"/>
      <name val="Arial"/>
      <family val="2"/>
    </font>
    <font>
      <sz val="9"/>
      <name val="Tahoma"/>
      <family val="2"/>
    </font>
    <font>
      <b/>
      <vertAlign val="superscript"/>
      <sz val="14"/>
      <color indexed="10"/>
      <name val="Arial"/>
      <family val="2"/>
    </font>
    <font>
      <b/>
      <vertAlign val="superscript"/>
      <sz val="14"/>
      <color indexed="8"/>
      <name val="Arial"/>
      <family val="2"/>
    </font>
    <font>
      <b/>
      <sz val="20"/>
      <name val="Arial"/>
      <family val="2"/>
    </font>
    <font>
      <sz val="14"/>
      <color indexed="8"/>
      <name val="Arial"/>
      <family val="2"/>
    </font>
    <font>
      <b/>
      <sz val="16"/>
      <color indexed="10"/>
      <name val="Arial"/>
      <family val="2"/>
    </font>
    <font>
      <b/>
      <vertAlign val="subscript"/>
      <sz val="14"/>
      <name val="Arial"/>
      <family val="2"/>
    </font>
    <font>
      <b/>
      <sz val="14"/>
      <color indexed="18"/>
      <name val="Arial"/>
      <family val="2"/>
    </font>
    <font>
      <i/>
      <sz val="14"/>
      <name val="Arial"/>
      <family val="2"/>
    </font>
    <font>
      <b/>
      <u val="single"/>
      <sz val="14"/>
      <color indexed="8"/>
      <name val="Arial"/>
      <family val="2"/>
    </font>
    <font>
      <b/>
      <sz val="24"/>
      <color indexed="10"/>
      <name val="Arial"/>
      <family val="2"/>
    </font>
    <font>
      <vertAlign val="superscript"/>
      <sz val="14"/>
      <color indexed="8"/>
      <name val="Arial"/>
      <family val="2"/>
    </font>
    <font>
      <sz val="13"/>
      <name val="Arial"/>
      <family val="2"/>
    </font>
    <font>
      <b/>
      <sz val="10"/>
      <color indexed="8"/>
      <name val="Arial"/>
      <family val="2"/>
    </font>
    <font>
      <b/>
      <sz val="10"/>
      <color indexed="18"/>
      <name val="Arial"/>
      <family val="2"/>
    </font>
    <font>
      <b/>
      <sz val="12"/>
      <name val="Comic Sans MS"/>
      <family val="4"/>
    </font>
    <font>
      <b/>
      <u val="single"/>
      <sz val="16"/>
      <color indexed="10"/>
      <name val="Arial"/>
      <family val="2"/>
    </font>
    <font>
      <b/>
      <i/>
      <sz val="14"/>
      <name val="Arial"/>
      <family val="2"/>
    </font>
    <font>
      <sz val="10"/>
      <name val="Tahoma"/>
      <family val="2"/>
    </font>
    <font>
      <b/>
      <vertAlign val="superscript"/>
      <sz val="14"/>
      <name val="Arial"/>
      <family val="2"/>
    </font>
    <font>
      <b/>
      <sz val="13"/>
      <color indexed="8"/>
      <name val="Arial"/>
      <family val="2"/>
    </font>
    <font>
      <b/>
      <vertAlign val="superscript"/>
      <sz val="13"/>
      <color indexed="8"/>
      <name val="Arial"/>
      <family val="2"/>
    </font>
    <font>
      <vertAlign val="superscript"/>
      <sz val="11"/>
      <color indexed="8"/>
      <name val="Arial"/>
      <family val="2"/>
    </font>
    <font>
      <vertAlign val="superscript"/>
      <sz val="10"/>
      <name val="Tahoma"/>
      <family val="2"/>
    </font>
    <font>
      <vertAlign val="superscript"/>
      <sz val="11"/>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1"/>
      <color indexed="20"/>
      <name val="Comic Sans MS"/>
      <family val="4"/>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56"/>
      <name val="Arial"/>
      <family val="2"/>
    </font>
    <font>
      <sz val="12"/>
      <color indexed="9"/>
      <name val="Arial"/>
      <family val="2"/>
    </font>
    <font>
      <sz val="10"/>
      <color indexed="8"/>
      <name val="Arial"/>
      <family val="2"/>
    </font>
    <font>
      <sz val="10"/>
      <color indexed="9"/>
      <name val="Arial"/>
      <family val="2"/>
    </font>
    <font>
      <b/>
      <sz val="12"/>
      <color indexed="56"/>
      <name val="Arial"/>
      <family val="2"/>
    </font>
    <font>
      <sz val="12"/>
      <color indexed="18"/>
      <name val="Arial"/>
      <family val="2"/>
    </font>
    <font>
      <sz val="14"/>
      <color indexed="10"/>
      <name val="Arial"/>
      <family val="2"/>
    </font>
    <font>
      <b/>
      <sz val="8"/>
      <name val="Comic Sans MS"/>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4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style="thin"/>
      <bottom style="thin"/>
    </border>
    <border>
      <left style="thin"/>
      <right style="thin"/>
      <top/>
      <bottom/>
    </border>
    <border>
      <left style="thin"/>
      <right style="thin"/>
      <top/>
      <bottom style="thin"/>
    </border>
    <border>
      <left style="thin"/>
      <right/>
      <top style="thin"/>
      <bottom style="thin"/>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thin"/>
      <bottom style="medium"/>
    </border>
    <border>
      <left/>
      <right/>
      <top style="thin"/>
      <bottom style="medium"/>
    </border>
    <border>
      <left/>
      <right style="thin"/>
      <top style="thin"/>
      <bottom style="medium"/>
    </border>
    <border>
      <left/>
      <right style="thin"/>
      <top style="medium"/>
      <bottom/>
    </border>
    <border>
      <left style="medium"/>
      <right/>
      <top/>
      <bottom style="thin"/>
    </border>
    <border>
      <left/>
      <right style="medium"/>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left/>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1" fillId="12"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2" fillId="16" borderId="1" applyNumberFormat="0" applyAlignment="0" applyProtection="0"/>
    <xf numFmtId="0" fontId="73" fillId="0" borderId="2" applyNumberFormat="0" applyFill="0" applyAlignment="0" applyProtection="0"/>
    <xf numFmtId="0" fontId="74" fillId="17" borderId="3" applyNumberFormat="0" applyAlignment="0" applyProtection="0"/>
    <xf numFmtId="0" fontId="8" fillId="0" borderId="0" applyNumberFormat="0" applyFill="0" applyBorder="0" applyAlignment="0" applyProtection="0"/>
    <xf numFmtId="0" fontId="75" fillId="0" borderId="0" applyNumberFormat="0" applyFill="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21" borderId="0" applyNumberFormat="0" applyBorder="0" applyAlignment="0" applyProtection="0"/>
    <xf numFmtId="0" fontId="76" fillId="7" borderId="1" applyNumberFormat="0" applyAlignment="0" applyProtection="0"/>
    <xf numFmtId="165" fontId="2" fillId="0" borderId="0" applyFont="0" applyFill="0" applyBorder="0" applyAlignment="0" applyProtection="0"/>
    <xf numFmtId="164" fontId="2" fillId="0" borderId="0" applyFont="0" applyFill="0" applyBorder="0" applyAlignment="0" applyProtection="0"/>
    <xf numFmtId="0" fontId="77" fillId="22" borderId="0" applyNumberFormat="0" applyBorder="0" applyAlignment="0" applyProtection="0"/>
    <xf numFmtId="0" fontId="0" fillId="23" borderId="4" applyNumberFormat="0" applyFont="0" applyAlignment="0" applyProtection="0"/>
    <xf numFmtId="0" fontId="78" fillId="16" borderId="5"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84"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3" borderId="0" applyNumberFormat="0" applyBorder="0" applyAlignment="0" applyProtection="0"/>
    <xf numFmtId="0" fontId="8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25">
    <xf numFmtId="0" fontId="0" fillId="0" borderId="0" xfId="0" applyAlignment="1">
      <alignment/>
    </xf>
    <xf numFmtId="0" fontId="4" fillId="0" borderId="0" xfId="0" applyFont="1" applyAlignment="1">
      <alignment vertical="center"/>
    </xf>
    <xf numFmtId="0" fontId="4" fillId="0" borderId="0" xfId="0" applyFont="1" applyAlignment="1" applyProtection="1">
      <alignment vertical="center"/>
      <protection/>
    </xf>
    <xf numFmtId="0" fontId="4" fillId="24" borderId="0" xfId="0" applyFont="1" applyFill="1" applyAlignment="1" applyProtection="1">
      <alignment vertical="center"/>
      <protection/>
    </xf>
    <xf numFmtId="0" fontId="4" fillId="24" borderId="0" xfId="0" applyFont="1" applyFill="1" applyAlignment="1">
      <alignment vertical="center"/>
    </xf>
    <xf numFmtId="0" fontId="4" fillId="24" borderId="0" xfId="0" applyFont="1" applyFill="1" applyAlignment="1">
      <alignment vertical="center" shrinkToFit="1"/>
    </xf>
    <xf numFmtId="0" fontId="9" fillId="0" borderId="0" xfId="0" applyFont="1" applyAlignment="1">
      <alignment/>
    </xf>
    <xf numFmtId="0" fontId="2" fillId="24" borderId="0" xfId="0" applyFont="1" applyFill="1" applyAlignment="1">
      <alignment/>
    </xf>
    <xf numFmtId="0" fontId="2" fillId="24" borderId="0" xfId="0" applyFont="1" applyFill="1" applyAlignment="1" applyProtection="1">
      <alignment/>
      <protection/>
    </xf>
    <xf numFmtId="0" fontId="2" fillId="0" borderId="0" xfId="0" applyFont="1" applyAlignment="1" applyProtection="1">
      <alignment/>
      <protection/>
    </xf>
    <xf numFmtId="0" fontId="2" fillId="0" borderId="0" xfId="0" applyFont="1" applyAlignment="1">
      <alignment/>
    </xf>
    <xf numFmtId="0" fontId="2" fillId="24" borderId="0" xfId="0" applyFont="1" applyFill="1" applyBorder="1" applyAlignment="1" applyProtection="1">
      <alignment/>
      <protection/>
    </xf>
    <xf numFmtId="0" fontId="14" fillId="24" borderId="0" xfId="36" applyFont="1" applyFill="1" applyAlignment="1" applyProtection="1">
      <alignment/>
      <protection/>
    </xf>
    <xf numFmtId="167" fontId="16" fillId="25" borderId="10" xfId="46" applyNumberFormat="1" applyFont="1" applyFill="1" applyBorder="1" applyAlignment="1" applyProtection="1">
      <alignment shrinkToFit="1"/>
      <protection locked="0"/>
    </xf>
    <xf numFmtId="2" fontId="16" fillId="24" borderId="0" xfId="46" applyNumberFormat="1" applyFont="1" applyFill="1" applyBorder="1" applyAlignment="1" applyProtection="1">
      <alignment/>
      <protection locked="0"/>
    </xf>
    <xf numFmtId="0" fontId="15" fillId="24" borderId="0" xfId="0" applyFont="1" applyFill="1" applyAlignment="1" applyProtection="1">
      <alignment/>
      <protection/>
    </xf>
    <xf numFmtId="0" fontId="16" fillId="0" borderId="0" xfId="0" applyFont="1" applyAlignment="1" applyProtection="1">
      <alignment/>
      <protection hidden="1"/>
    </xf>
    <xf numFmtId="0" fontId="2" fillId="0" borderId="0" xfId="0" applyFont="1" applyAlignment="1" applyProtection="1">
      <alignment/>
      <protection hidden="1"/>
    </xf>
    <xf numFmtId="0" fontId="16" fillId="24" borderId="0" xfId="0" applyFont="1" applyFill="1" applyBorder="1" applyAlignment="1" applyProtection="1">
      <alignment/>
      <protection hidden="1"/>
    </xf>
    <xf numFmtId="0" fontId="16" fillId="24" borderId="0" xfId="0" applyFont="1" applyFill="1" applyAlignment="1" applyProtection="1">
      <alignment/>
      <protection hidden="1"/>
    </xf>
    <xf numFmtId="0" fontId="9" fillId="24" borderId="0" xfId="0" applyNumberFormat="1" applyFont="1" applyFill="1" applyBorder="1" applyAlignment="1" applyProtection="1">
      <alignment/>
      <protection/>
    </xf>
    <xf numFmtId="0" fontId="2" fillId="24" borderId="0" xfId="0" applyFont="1" applyFill="1" applyAlignment="1">
      <alignment/>
    </xf>
    <xf numFmtId="0" fontId="2" fillId="24" borderId="0" xfId="0" applyFont="1" applyFill="1" applyAlignment="1">
      <alignment shrinkToFit="1"/>
    </xf>
    <xf numFmtId="0" fontId="2" fillId="0" borderId="0" xfId="0" applyFont="1" applyFill="1" applyAlignment="1">
      <alignment/>
    </xf>
    <xf numFmtId="0" fontId="16" fillId="24" borderId="0" xfId="0" applyFont="1" applyFill="1" applyAlignment="1" applyProtection="1">
      <alignment wrapText="1"/>
      <protection hidden="1"/>
    </xf>
    <xf numFmtId="0" fontId="10" fillId="24" borderId="0" xfId="0" applyFont="1" applyFill="1" applyAlignment="1" applyProtection="1">
      <alignment/>
      <protection hidden="1"/>
    </xf>
    <xf numFmtId="0" fontId="16" fillId="24" borderId="0" xfId="0" applyFont="1" applyFill="1" applyBorder="1" applyAlignment="1" applyProtection="1">
      <alignment wrapText="1"/>
      <protection hidden="1"/>
    </xf>
    <xf numFmtId="0" fontId="7" fillId="24" borderId="0" xfId="0" applyFont="1" applyFill="1" applyAlignment="1" applyProtection="1">
      <alignment horizontal="justify" wrapText="1"/>
      <protection hidden="1"/>
    </xf>
    <xf numFmtId="0" fontId="13" fillId="24" borderId="0" xfId="36" applyFont="1" applyFill="1" applyBorder="1" applyAlignment="1" applyProtection="1">
      <alignment/>
      <protection/>
    </xf>
    <xf numFmtId="0" fontId="7" fillId="15" borderId="0" xfId="0" applyFont="1" applyFill="1" applyBorder="1" applyAlignment="1" applyProtection="1">
      <alignment horizontal="center"/>
      <protection/>
    </xf>
    <xf numFmtId="0" fontId="20" fillId="24" borderId="0" xfId="0" applyFont="1" applyFill="1" applyAlignment="1" applyProtection="1">
      <alignment/>
      <protection hidden="1"/>
    </xf>
    <xf numFmtId="0" fontId="16" fillId="0" borderId="11" xfId="0" applyFont="1" applyBorder="1" applyAlignment="1" applyProtection="1">
      <alignment/>
      <protection hidden="1"/>
    </xf>
    <xf numFmtId="0" fontId="16" fillId="0" borderId="12" xfId="0" applyFont="1" applyBorder="1" applyAlignment="1" applyProtection="1">
      <alignment/>
      <protection hidden="1"/>
    </xf>
    <xf numFmtId="0" fontId="16" fillId="0" borderId="13" xfId="0" applyFont="1" applyBorder="1" applyAlignment="1" applyProtection="1">
      <alignment/>
      <protection hidden="1"/>
    </xf>
    <xf numFmtId="0" fontId="7" fillId="24" borderId="0" xfId="0" applyFont="1" applyFill="1" applyAlignment="1" applyProtection="1">
      <alignment/>
      <protection/>
    </xf>
    <xf numFmtId="0" fontId="7" fillId="15" borderId="10" xfId="0" applyFont="1" applyFill="1" applyBorder="1" applyAlignment="1" applyProtection="1">
      <alignment vertical="center"/>
      <protection/>
    </xf>
    <xf numFmtId="0" fontId="7" fillId="24" borderId="0" xfId="0" applyFont="1" applyFill="1" applyBorder="1" applyAlignment="1" applyProtection="1">
      <alignment vertical="center"/>
      <protection/>
    </xf>
    <xf numFmtId="0" fontId="16" fillId="0" borderId="14" xfId="0" applyFont="1" applyBorder="1" applyAlignment="1" applyProtection="1">
      <alignment/>
      <protection hidden="1"/>
    </xf>
    <xf numFmtId="0" fontId="16" fillId="0" borderId="0" xfId="0" applyFont="1" applyBorder="1" applyAlignment="1" applyProtection="1">
      <alignment/>
      <protection hidden="1"/>
    </xf>
    <xf numFmtId="0" fontId="16" fillId="0" borderId="15" xfId="0" applyFont="1" applyBorder="1" applyAlignment="1" applyProtection="1">
      <alignment/>
      <protection hidden="1"/>
    </xf>
    <xf numFmtId="0" fontId="16" fillId="24" borderId="0" xfId="0" applyFont="1" applyFill="1" applyAlignment="1" applyProtection="1">
      <alignment horizontal="center"/>
      <protection/>
    </xf>
    <xf numFmtId="167" fontId="16" fillId="25" borderId="16" xfId="0" applyNumberFormat="1" applyFont="1" applyFill="1" applyBorder="1" applyAlignment="1" applyProtection="1">
      <alignment shrinkToFit="1"/>
      <protection locked="0"/>
    </xf>
    <xf numFmtId="0" fontId="16" fillId="24" borderId="0" xfId="0" applyFont="1" applyFill="1" applyAlignment="1" applyProtection="1">
      <alignment horizontal="center" shrinkToFit="1"/>
      <protection locked="0"/>
    </xf>
    <xf numFmtId="2" fontId="16" fillId="25" borderId="10" xfId="0" applyNumberFormat="1" applyFont="1" applyFill="1" applyBorder="1" applyAlignment="1" applyProtection="1">
      <alignment shrinkToFit="1"/>
      <protection locked="0"/>
    </xf>
    <xf numFmtId="2" fontId="7" fillId="25" borderId="10" xfId="46" applyNumberFormat="1" applyFont="1" applyFill="1" applyBorder="1" applyAlignment="1" applyProtection="1">
      <alignment shrinkToFit="1"/>
      <protection locked="0"/>
    </xf>
    <xf numFmtId="167" fontId="16" fillId="24" borderId="0" xfId="46" applyNumberFormat="1" applyFont="1" applyFill="1" applyAlignment="1" applyProtection="1">
      <alignment/>
      <protection hidden="1"/>
    </xf>
    <xf numFmtId="0" fontId="16" fillId="25" borderId="10" xfId="0" applyFont="1" applyFill="1" applyBorder="1" applyAlignment="1" applyProtection="1">
      <alignment/>
      <protection hidden="1"/>
    </xf>
    <xf numFmtId="167" fontId="16" fillId="22" borderId="10" xfId="0" applyNumberFormat="1" applyFont="1" applyFill="1" applyBorder="1" applyAlignment="1" applyProtection="1">
      <alignment shrinkToFit="1"/>
      <protection locked="0"/>
    </xf>
    <xf numFmtId="2" fontId="16" fillId="22" borderId="10" xfId="0" applyNumberFormat="1" applyFont="1" applyFill="1" applyBorder="1" applyAlignment="1" applyProtection="1">
      <alignment shrinkToFit="1"/>
      <protection locked="0"/>
    </xf>
    <xf numFmtId="2" fontId="7" fillId="22" borderId="10" xfId="46" applyNumberFormat="1" applyFont="1" applyFill="1" applyBorder="1" applyAlignment="1" applyProtection="1">
      <alignment shrinkToFit="1"/>
      <protection locked="0"/>
    </xf>
    <xf numFmtId="171" fontId="16" fillId="0" borderId="0" xfId="0" applyNumberFormat="1" applyFont="1" applyBorder="1" applyAlignment="1" applyProtection="1">
      <alignment/>
      <protection hidden="1"/>
    </xf>
    <xf numFmtId="167" fontId="16" fillId="25" borderId="10" xfId="0" applyNumberFormat="1" applyFont="1" applyFill="1" applyBorder="1" applyAlignment="1" applyProtection="1">
      <alignment shrinkToFit="1"/>
      <protection locked="0"/>
    </xf>
    <xf numFmtId="2" fontId="7" fillId="25" borderId="17" xfId="46" applyNumberFormat="1" applyFont="1" applyFill="1" applyBorder="1" applyAlignment="1" applyProtection="1">
      <alignment shrinkToFit="1"/>
      <protection locked="0"/>
    </xf>
    <xf numFmtId="0" fontId="2" fillId="24" borderId="0" xfId="0" applyFont="1" applyFill="1" applyBorder="1" applyAlignment="1" applyProtection="1">
      <alignment shrinkToFit="1"/>
      <protection/>
    </xf>
    <xf numFmtId="0" fontId="2" fillId="24" borderId="0" xfId="0" applyFont="1" applyFill="1" applyBorder="1" applyAlignment="1" applyProtection="1">
      <alignment horizontal="center" shrinkToFit="1"/>
      <protection/>
    </xf>
    <xf numFmtId="0" fontId="2" fillId="24" borderId="0" xfId="0" applyFont="1" applyFill="1" applyAlignment="1" applyProtection="1">
      <alignment shrinkToFit="1"/>
      <protection/>
    </xf>
    <xf numFmtId="164" fontId="2" fillId="24" borderId="0" xfId="46" applyFont="1" applyFill="1" applyAlignment="1" applyProtection="1">
      <alignment shrinkToFit="1"/>
      <protection/>
    </xf>
    <xf numFmtId="168" fontId="2" fillId="24" borderId="0" xfId="46" applyNumberFormat="1" applyFont="1" applyFill="1" applyAlignment="1" applyProtection="1">
      <alignment shrinkToFit="1"/>
      <protection/>
    </xf>
    <xf numFmtId="0" fontId="4" fillId="24" borderId="0" xfId="0" applyFont="1" applyFill="1" applyAlignment="1" applyProtection="1">
      <alignment vertical="center" shrinkToFit="1"/>
      <protection/>
    </xf>
    <xf numFmtId="0" fontId="7" fillId="15" borderId="10" xfId="0" applyFont="1" applyFill="1" applyBorder="1" applyAlignment="1" applyProtection="1">
      <alignment vertical="center" shrinkToFit="1"/>
      <protection/>
    </xf>
    <xf numFmtId="0" fontId="34" fillId="15" borderId="10" xfId="0" applyFont="1" applyFill="1" applyBorder="1" applyAlignment="1" applyProtection="1">
      <alignment vertical="center" shrinkToFit="1"/>
      <protection/>
    </xf>
    <xf numFmtId="0" fontId="20" fillId="24" borderId="0" xfId="0" applyFont="1" applyFill="1" applyAlignment="1" applyProtection="1">
      <alignment vertical="center"/>
      <protection hidden="1"/>
    </xf>
    <xf numFmtId="0" fontId="2" fillId="24" borderId="0" xfId="0" applyFont="1" applyFill="1" applyAlignment="1" applyProtection="1">
      <alignment shrinkToFit="1"/>
      <protection locked="0"/>
    </xf>
    <xf numFmtId="166" fontId="16" fillId="25" borderId="10" xfId="46" applyNumberFormat="1" applyFont="1" applyFill="1" applyBorder="1" applyAlignment="1" applyProtection="1">
      <alignment shrinkToFit="1"/>
      <protection locked="0"/>
    </xf>
    <xf numFmtId="171" fontId="16" fillId="0" borderId="14" xfId="0" applyNumberFormat="1" applyFont="1" applyBorder="1" applyAlignment="1" applyProtection="1">
      <alignment/>
      <protection hidden="1"/>
    </xf>
    <xf numFmtId="171" fontId="16" fillId="0" borderId="15" xfId="0" applyNumberFormat="1" applyFont="1" applyBorder="1" applyAlignment="1" applyProtection="1">
      <alignment/>
      <protection hidden="1"/>
    </xf>
    <xf numFmtId="167" fontId="16" fillId="22" borderId="10" xfId="46" applyNumberFormat="1" applyFont="1" applyFill="1" applyBorder="1" applyAlignment="1" applyProtection="1">
      <alignment shrinkToFit="1"/>
      <protection locked="0"/>
    </xf>
    <xf numFmtId="166" fontId="16" fillId="22" borderId="10" xfId="46" applyNumberFormat="1" applyFont="1" applyFill="1" applyBorder="1" applyAlignment="1" applyProtection="1">
      <alignment shrinkToFit="1"/>
      <protection locked="0"/>
    </xf>
    <xf numFmtId="2" fontId="16" fillId="24" borderId="0" xfId="0" applyNumberFormat="1" applyFont="1" applyFill="1" applyAlignment="1" applyProtection="1">
      <alignment shrinkToFit="1"/>
      <protection locked="0"/>
    </xf>
    <xf numFmtId="2" fontId="38" fillId="24" borderId="0" xfId="0" applyNumberFormat="1" applyFont="1" applyFill="1" applyAlignment="1" applyProtection="1">
      <alignment shrinkToFit="1"/>
      <protection/>
    </xf>
    <xf numFmtId="167" fontId="21" fillId="24" borderId="0" xfId="46" applyNumberFormat="1" applyFont="1" applyFill="1" applyAlignment="1" applyProtection="1">
      <alignment shrinkToFit="1"/>
      <protection/>
    </xf>
    <xf numFmtId="167" fontId="21" fillId="24" borderId="0" xfId="0" applyNumberFormat="1" applyFont="1" applyFill="1" applyAlignment="1" applyProtection="1">
      <alignment shrinkToFit="1"/>
      <protection/>
    </xf>
    <xf numFmtId="167" fontId="21" fillId="24" borderId="0" xfId="0" applyNumberFormat="1" applyFont="1" applyFill="1" applyAlignment="1" applyProtection="1">
      <alignment/>
      <protection/>
    </xf>
    <xf numFmtId="2" fontId="16" fillId="25" borderId="10" xfId="46" applyNumberFormat="1" applyFont="1" applyFill="1" applyBorder="1" applyAlignment="1" applyProtection="1">
      <alignment shrinkToFit="1"/>
      <protection locked="0"/>
    </xf>
    <xf numFmtId="2" fontId="16" fillId="22" borderId="10" xfId="46" applyNumberFormat="1" applyFont="1" applyFill="1" applyBorder="1" applyAlignment="1" applyProtection="1">
      <alignment shrinkToFit="1"/>
      <protection locked="0"/>
    </xf>
    <xf numFmtId="2" fontId="39" fillId="24" borderId="0" xfId="0" applyNumberFormat="1" applyFont="1" applyFill="1" applyAlignment="1" applyProtection="1">
      <alignment horizontal="left" vertical="center" shrinkToFit="1"/>
      <protection/>
    </xf>
    <xf numFmtId="0" fontId="2" fillId="24" borderId="0" xfId="0" applyFont="1" applyFill="1" applyAlignment="1">
      <alignment horizontal="left" vertical="center" shrinkToFit="1"/>
    </xf>
    <xf numFmtId="0" fontId="39" fillId="24" borderId="0" xfId="0" applyFont="1" applyFill="1" applyAlignment="1" applyProtection="1">
      <alignment horizontal="left" vertical="center" shrinkToFit="1"/>
      <protection/>
    </xf>
    <xf numFmtId="2" fontId="2" fillId="24" borderId="0" xfId="0" applyNumberFormat="1" applyFont="1" applyFill="1" applyAlignment="1" applyProtection="1">
      <alignment shrinkToFit="1"/>
      <protection/>
    </xf>
    <xf numFmtId="0" fontId="16" fillId="24" borderId="0" xfId="0" applyFont="1" applyFill="1" applyAlignment="1" applyProtection="1">
      <alignment horizontal="left" vertical="center" shrinkToFit="1"/>
      <protection locked="0"/>
    </xf>
    <xf numFmtId="2" fontId="2" fillId="24" borderId="0" xfId="0" applyNumberFormat="1" applyFont="1" applyFill="1" applyAlignment="1" applyProtection="1">
      <alignment shrinkToFit="1"/>
      <protection locked="0"/>
    </xf>
    <xf numFmtId="0" fontId="16" fillId="24" borderId="0" xfId="0" applyFont="1" applyFill="1" applyAlignment="1" applyProtection="1">
      <alignment horizontal="left" vertical="center" shrinkToFit="1"/>
      <protection/>
    </xf>
    <xf numFmtId="170" fontId="21" fillId="24" borderId="0" xfId="46" applyNumberFormat="1" applyFont="1" applyFill="1" applyBorder="1" applyAlignment="1" applyProtection="1">
      <alignment shrinkToFit="1"/>
      <protection/>
    </xf>
    <xf numFmtId="170" fontId="21" fillId="24" borderId="0" xfId="46" applyNumberFormat="1" applyFont="1" applyFill="1" applyBorder="1" applyAlignment="1" applyProtection="1">
      <alignment/>
      <protection/>
    </xf>
    <xf numFmtId="2" fontId="16" fillId="24" borderId="0" xfId="46" applyNumberFormat="1" applyFont="1" applyFill="1" applyBorder="1" applyAlignment="1" applyProtection="1">
      <alignment shrinkToFit="1"/>
      <protection locked="0"/>
    </xf>
    <xf numFmtId="164" fontId="21" fillId="24" borderId="0" xfId="46" applyFont="1" applyFill="1" applyAlignment="1" applyProtection="1">
      <alignment shrinkToFit="1"/>
      <protection/>
    </xf>
    <xf numFmtId="167" fontId="2" fillId="24" borderId="0" xfId="0" applyNumberFormat="1" applyFont="1" applyFill="1" applyAlignment="1" applyProtection="1">
      <alignment/>
      <protection/>
    </xf>
    <xf numFmtId="166" fontId="2" fillId="24" borderId="0" xfId="0" applyNumberFormat="1" applyFont="1" applyFill="1" applyAlignment="1" applyProtection="1">
      <alignment shrinkToFit="1"/>
      <protection locked="0"/>
    </xf>
    <xf numFmtId="0" fontId="41" fillId="24" borderId="0" xfId="0" applyFont="1" applyFill="1" applyBorder="1" applyAlignment="1" applyProtection="1">
      <alignment shrinkToFit="1"/>
      <protection locked="0"/>
    </xf>
    <xf numFmtId="0" fontId="2" fillId="24" borderId="0" xfId="0" applyFont="1" applyFill="1" applyBorder="1" applyAlignment="1" applyProtection="1">
      <alignment shrinkToFit="1"/>
      <protection locked="0"/>
    </xf>
    <xf numFmtId="169" fontId="37" fillId="24" borderId="0" xfId="46" applyNumberFormat="1" applyFont="1" applyFill="1" applyBorder="1" applyAlignment="1" applyProtection="1">
      <alignment shrinkToFit="1"/>
      <protection locked="0"/>
    </xf>
    <xf numFmtId="168" fontId="21" fillId="24" borderId="0" xfId="46" applyNumberFormat="1" applyFont="1" applyFill="1" applyBorder="1" applyAlignment="1" applyProtection="1">
      <alignment shrinkToFit="1"/>
      <protection locked="0"/>
    </xf>
    <xf numFmtId="168" fontId="21" fillId="24" borderId="0" xfId="46" applyNumberFormat="1" applyFont="1" applyFill="1" applyBorder="1" applyAlignment="1" applyProtection="1">
      <alignment horizontal="right" shrinkToFit="1"/>
      <protection locked="0"/>
    </xf>
    <xf numFmtId="170" fontId="21" fillId="24" borderId="0" xfId="46" applyNumberFormat="1" applyFont="1" applyFill="1" applyBorder="1" applyAlignment="1" applyProtection="1">
      <alignment shrinkToFit="1"/>
      <protection locked="0"/>
    </xf>
    <xf numFmtId="0" fontId="21" fillId="24" borderId="0" xfId="0" applyFont="1" applyFill="1" applyBorder="1" applyAlignment="1" applyProtection="1">
      <alignment vertical="center"/>
      <protection/>
    </xf>
    <xf numFmtId="2" fontId="2" fillId="24" borderId="0" xfId="0" applyNumberFormat="1" applyFont="1" applyFill="1" applyAlignment="1" applyProtection="1">
      <alignment/>
      <protection/>
    </xf>
    <xf numFmtId="2" fontId="2" fillId="24" borderId="0" xfId="0" applyNumberFormat="1" applyFont="1" applyFill="1" applyAlignment="1">
      <alignment/>
    </xf>
    <xf numFmtId="0" fontId="2" fillId="24" borderId="0" xfId="0" applyFont="1" applyFill="1" applyAlignment="1" applyProtection="1">
      <alignment/>
      <protection hidden="1"/>
    </xf>
    <xf numFmtId="0" fontId="34" fillId="24" borderId="0" xfId="0" applyFont="1" applyFill="1" applyAlignment="1" applyProtection="1">
      <alignment horizontal="center" wrapText="1"/>
      <protection/>
    </xf>
    <xf numFmtId="0" fontId="28" fillId="24" borderId="0" xfId="0" applyFont="1" applyFill="1" applyBorder="1" applyAlignment="1" applyProtection="1">
      <alignment/>
      <protection/>
    </xf>
    <xf numFmtId="0" fontId="10" fillId="24" borderId="0" xfId="0" applyFont="1" applyFill="1" applyAlignment="1" applyProtection="1">
      <alignment horizontal="left"/>
      <protection hidden="1"/>
    </xf>
    <xf numFmtId="0" fontId="30" fillId="24" borderId="0" xfId="0" applyNumberFormat="1" applyFont="1" applyFill="1" applyAlignment="1" applyProtection="1">
      <alignment wrapText="1"/>
      <protection hidden="1"/>
    </xf>
    <xf numFmtId="0" fontId="7" fillId="24" borderId="0" xfId="0" applyFont="1" applyFill="1" applyBorder="1" applyAlignment="1" applyProtection="1">
      <alignment vertical="center"/>
      <protection/>
    </xf>
    <xf numFmtId="0" fontId="7" fillId="24" borderId="0" xfId="0" applyFont="1" applyFill="1" applyBorder="1" applyAlignment="1" applyProtection="1">
      <alignment vertical="center"/>
      <protection/>
    </xf>
    <xf numFmtId="0" fontId="2" fillId="24" borderId="0" xfId="0" applyFont="1" applyFill="1" applyBorder="1" applyAlignment="1" applyProtection="1">
      <alignment/>
      <protection/>
    </xf>
    <xf numFmtId="0" fontId="15" fillId="24" borderId="0" xfId="0" applyFont="1" applyFill="1" applyAlignment="1" applyProtection="1">
      <alignment shrinkToFit="1"/>
      <protection/>
    </xf>
    <xf numFmtId="0" fontId="2" fillId="24" borderId="0" xfId="0" applyFont="1" applyFill="1" applyBorder="1" applyAlignment="1">
      <alignment/>
    </xf>
    <xf numFmtId="0" fontId="2" fillId="24" borderId="0" xfId="0" applyFont="1" applyFill="1" applyBorder="1" applyAlignment="1" applyProtection="1">
      <alignment/>
      <protection hidden="1"/>
    </xf>
    <xf numFmtId="0" fontId="9" fillId="24" borderId="0" xfId="0" applyNumberFormat="1" applyFont="1" applyFill="1" applyBorder="1" applyAlignment="1" applyProtection="1">
      <alignment/>
      <protection/>
    </xf>
    <xf numFmtId="0" fontId="16" fillId="24" borderId="0" xfId="0" applyFont="1" applyFill="1" applyBorder="1" applyAlignment="1" applyProtection="1">
      <alignment/>
      <protection/>
    </xf>
    <xf numFmtId="0" fontId="7" fillId="24" borderId="0" xfId="0" applyFont="1" applyFill="1" applyBorder="1" applyAlignment="1" applyProtection="1">
      <alignment horizontal="center"/>
      <protection/>
    </xf>
    <xf numFmtId="0" fontId="16" fillId="24" borderId="0" xfId="0" applyFont="1" applyFill="1" applyBorder="1" applyAlignment="1" applyProtection="1">
      <alignment/>
      <protection hidden="1"/>
    </xf>
    <xf numFmtId="2" fontId="16" fillId="0" borderId="0" xfId="0" applyNumberFormat="1" applyFont="1" applyFill="1" applyBorder="1" applyAlignment="1" applyProtection="1">
      <alignment/>
      <protection/>
    </xf>
    <xf numFmtId="0" fontId="7" fillId="24" borderId="0" xfId="0" applyFont="1" applyFill="1" applyAlignment="1" applyProtection="1">
      <alignment vertical="top" wrapText="1"/>
      <protection hidden="1"/>
    </xf>
    <xf numFmtId="0" fontId="7" fillId="24" borderId="0" xfId="0" applyFont="1" applyFill="1" applyAlignment="1" applyProtection="1" quotePrefix="1">
      <alignment vertical="top" wrapText="1"/>
      <protection hidden="1"/>
    </xf>
    <xf numFmtId="0" fontId="7" fillId="24" borderId="0" xfId="0" applyFont="1" applyFill="1" applyBorder="1" applyAlignment="1" applyProtection="1" quotePrefix="1">
      <alignment vertical="top" wrapText="1"/>
      <protection hidden="1"/>
    </xf>
    <xf numFmtId="0" fontId="27" fillId="24" borderId="0" xfId="0" applyFont="1" applyFill="1" applyBorder="1" applyAlignment="1" applyProtection="1">
      <alignment horizontal="center"/>
      <protection hidden="1"/>
    </xf>
    <xf numFmtId="0" fontId="16" fillId="24" borderId="0" xfId="0" applyFont="1" applyFill="1" applyBorder="1" applyAlignment="1" applyProtection="1">
      <alignment wrapText="1"/>
      <protection hidden="1"/>
    </xf>
    <xf numFmtId="0" fontId="9" fillId="24" borderId="0" xfId="36" applyFont="1" applyFill="1" applyBorder="1" applyAlignment="1" applyProtection="1">
      <alignment horizontal="center"/>
      <protection/>
    </xf>
    <xf numFmtId="0" fontId="33" fillId="24" borderId="0" xfId="36" applyFont="1" applyFill="1" applyBorder="1" applyAlignment="1" applyProtection="1">
      <alignment/>
      <protection/>
    </xf>
    <xf numFmtId="2" fontId="39" fillId="24" borderId="0" xfId="0" applyNumberFormat="1" applyFont="1" applyFill="1" applyAlignment="1" applyProtection="1">
      <alignment horizontal="left" vertical="center" shrinkToFit="1"/>
      <protection locked="0"/>
    </xf>
    <xf numFmtId="2" fontId="16" fillId="24" borderId="0" xfId="0" applyNumberFormat="1" applyFont="1" applyFill="1" applyAlignment="1" applyProtection="1">
      <alignment horizontal="left" vertical="center" shrinkToFit="1"/>
      <protection locked="0"/>
    </xf>
    <xf numFmtId="0" fontId="7" fillId="24" borderId="0" xfId="0" applyFont="1" applyFill="1" applyBorder="1" applyAlignment="1" applyProtection="1">
      <alignment horizontal="left"/>
      <protection/>
    </xf>
    <xf numFmtId="0" fontId="11" fillId="24" borderId="0" xfId="0" applyFont="1" applyFill="1" applyBorder="1" applyAlignment="1" applyProtection="1">
      <alignment/>
      <protection/>
    </xf>
    <xf numFmtId="0" fontId="15" fillId="24" borderId="0" xfId="0" applyFont="1" applyFill="1" applyBorder="1" applyAlignment="1" applyProtection="1">
      <alignment/>
      <protection/>
    </xf>
    <xf numFmtId="0" fontId="28" fillId="24" borderId="0" xfId="0" applyFont="1" applyFill="1" applyBorder="1" applyAlignment="1" applyProtection="1">
      <alignment/>
      <protection/>
    </xf>
    <xf numFmtId="2" fontId="28" fillId="0" borderId="0" xfId="0" applyNumberFormat="1" applyFont="1" applyFill="1" applyBorder="1" applyAlignment="1" applyProtection="1">
      <alignment/>
      <protection/>
    </xf>
    <xf numFmtId="2" fontId="39" fillId="24" borderId="0" xfId="0" applyNumberFormat="1" applyFont="1" applyFill="1" applyBorder="1" applyAlignment="1" applyProtection="1">
      <alignment horizontal="left" vertical="center" shrinkToFit="1"/>
      <protection locked="0"/>
    </xf>
    <xf numFmtId="2" fontId="16" fillId="24" borderId="0" xfId="0" applyNumberFormat="1" applyFont="1" applyFill="1" applyBorder="1" applyAlignment="1" applyProtection="1">
      <alignment horizontal="left" vertical="center" shrinkToFit="1"/>
      <protection locked="0"/>
    </xf>
    <xf numFmtId="0" fontId="16" fillId="24" borderId="0" xfId="0" applyFont="1" applyFill="1" applyBorder="1" applyAlignment="1" applyProtection="1">
      <alignment horizontal="left" vertical="center" shrinkToFit="1"/>
      <protection locked="0"/>
    </xf>
    <xf numFmtId="167" fontId="16" fillId="25" borderId="10" xfId="0" applyNumberFormat="1" applyFont="1" applyFill="1" applyBorder="1" applyAlignment="1" applyProtection="1">
      <alignment shrinkToFit="1"/>
      <protection locked="0"/>
    </xf>
    <xf numFmtId="166" fontId="16" fillId="24" borderId="0" xfId="46" applyNumberFormat="1" applyFont="1" applyFill="1" applyBorder="1" applyAlignment="1" applyProtection="1">
      <alignment shrinkToFit="1"/>
      <protection locked="0"/>
    </xf>
    <xf numFmtId="0" fontId="16" fillId="24" borderId="0" xfId="0" applyFont="1" applyFill="1" applyAlignment="1" applyProtection="1">
      <alignment horizontal="justify" wrapText="1"/>
      <protection hidden="1"/>
    </xf>
    <xf numFmtId="0" fontId="15" fillId="24" borderId="0" xfId="0" applyFont="1" applyFill="1" applyBorder="1" applyAlignment="1" applyProtection="1">
      <alignment horizontal="center" shrinkToFit="1"/>
      <protection/>
    </xf>
    <xf numFmtId="167" fontId="16" fillId="24" borderId="0" xfId="46" applyNumberFormat="1" applyFont="1" applyFill="1" applyBorder="1" applyAlignment="1" applyProtection="1">
      <alignment/>
      <protection hidden="1"/>
    </xf>
    <xf numFmtId="0" fontId="2" fillId="24" borderId="0" xfId="0" applyFont="1" applyFill="1" applyAlignment="1">
      <alignment/>
    </xf>
    <xf numFmtId="0" fontId="50" fillId="24" borderId="0" xfId="36" applyFont="1" applyFill="1" applyBorder="1" applyAlignment="1" applyProtection="1">
      <alignment vertical="center"/>
      <protection/>
    </xf>
    <xf numFmtId="0" fontId="7" fillId="15" borderId="18" xfId="0" applyFont="1" applyFill="1" applyBorder="1" applyAlignment="1" applyProtection="1">
      <alignment vertical="center"/>
      <protection/>
    </xf>
    <xf numFmtId="0" fontId="34" fillId="15" borderId="18" xfId="0" applyFont="1" applyFill="1" applyBorder="1" applyAlignment="1" applyProtection="1">
      <alignment vertical="center"/>
      <protection/>
    </xf>
    <xf numFmtId="0" fontId="10" fillId="24" borderId="0" xfId="0" applyFont="1" applyFill="1" applyBorder="1" applyAlignment="1" applyProtection="1">
      <alignment/>
      <protection hidden="1"/>
    </xf>
    <xf numFmtId="0" fontId="7" fillId="24" borderId="0" xfId="0" applyFont="1" applyFill="1" applyBorder="1" applyAlignment="1" applyProtection="1">
      <alignment horizontal="justify" wrapText="1"/>
      <protection hidden="1"/>
    </xf>
    <xf numFmtId="0" fontId="24" fillId="15" borderId="10" xfId="0" applyFont="1" applyFill="1" applyBorder="1" applyAlignment="1" applyProtection="1">
      <alignment horizontal="right" vertical="center" shrinkToFit="1"/>
      <protection/>
    </xf>
    <xf numFmtId="0" fontId="28" fillId="24" borderId="0" xfId="0" applyFont="1" applyFill="1" applyAlignment="1" applyProtection="1">
      <alignment/>
      <protection/>
    </xf>
    <xf numFmtId="0" fontId="28" fillId="0" borderId="0" xfId="0" applyFont="1" applyAlignment="1" applyProtection="1">
      <alignment/>
      <protection/>
    </xf>
    <xf numFmtId="0" fontId="28" fillId="24" borderId="0" xfId="0" applyFont="1" applyFill="1" applyAlignment="1" applyProtection="1">
      <alignment/>
      <protection/>
    </xf>
    <xf numFmtId="0" fontId="28" fillId="0" borderId="0" xfId="0" applyFont="1" applyFill="1" applyAlignment="1" applyProtection="1">
      <alignment/>
      <protection/>
    </xf>
    <xf numFmtId="0" fontId="26" fillId="24" borderId="0" xfId="0" applyNumberFormat="1" applyFont="1" applyFill="1" applyBorder="1" applyAlignment="1" applyProtection="1">
      <alignment/>
      <protection/>
    </xf>
    <xf numFmtId="0" fontId="24" fillId="24" borderId="0" xfId="0" applyFont="1" applyFill="1" applyBorder="1" applyAlignment="1" applyProtection="1">
      <alignment horizontal="center"/>
      <protection/>
    </xf>
    <xf numFmtId="0" fontId="24" fillId="24" borderId="0" xfId="0" applyFont="1" applyFill="1" applyBorder="1" applyAlignment="1" applyProtection="1">
      <alignment horizontal="left"/>
      <protection/>
    </xf>
    <xf numFmtId="0" fontId="88" fillId="24" borderId="0" xfId="36" applyFont="1" applyFill="1" applyBorder="1" applyAlignment="1" applyProtection="1">
      <alignment/>
      <protection/>
    </xf>
    <xf numFmtId="0" fontId="0" fillId="24" borderId="0" xfId="0" applyFill="1" applyAlignment="1" applyProtection="1">
      <alignment/>
      <protection hidden="1"/>
    </xf>
    <xf numFmtId="0" fontId="33" fillId="24" borderId="0" xfId="36" applyFont="1" applyFill="1" applyBorder="1" applyAlignment="1" applyProtection="1">
      <alignment horizontal="center" vertical="center"/>
      <protection hidden="1"/>
    </xf>
    <xf numFmtId="0" fontId="33" fillId="24" borderId="0" xfId="36" applyFont="1" applyFill="1" applyBorder="1" applyAlignment="1" applyProtection="1">
      <alignment/>
      <protection hidden="1"/>
    </xf>
    <xf numFmtId="0" fontId="2" fillId="24" borderId="0" xfId="0" applyFont="1" applyFill="1" applyAlignment="1" applyProtection="1">
      <alignment horizontal="justify"/>
      <protection hidden="1"/>
    </xf>
    <xf numFmtId="0" fontId="2" fillId="24" borderId="0" xfId="0" applyFont="1" applyFill="1" applyBorder="1" applyAlignment="1" applyProtection="1">
      <alignment horizontal="justify"/>
      <protection hidden="1"/>
    </xf>
    <xf numFmtId="0" fontId="2" fillId="24" borderId="0" xfId="0" applyFont="1" applyFill="1" applyAlignment="1" applyProtection="1">
      <alignment/>
      <protection hidden="1"/>
    </xf>
    <xf numFmtId="0" fontId="24" fillId="15" borderId="10" xfId="0" applyFont="1" applyFill="1" applyBorder="1" applyAlignment="1" applyProtection="1">
      <alignment vertical="center"/>
      <protection/>
    </xf>
    <xf numFmtId="2" fontId="28" fillId="24" borderId="10" xfId="0" applyNumberFormat="1" applyFont="1" applyFill="1" applyBorder="1" applyAlignment="1" applyProtection="1">
      <alignment shrinkToFit="1"/>
      <protection/>
    </xf>
    <xf numFmtId="2" fontId="89" fillId="24" borderId="0" xfId="0" applyNumberFormat="1" applyFont="1" applyFill="1" applyBorder="1" applyAlignment="1" applyProtection="1">
      <alignment/>
      <protection/>
    </xf>
    <xf numFmtId="2" fontId="61" fillId="25" borderId="10" xfId="46" applyNumberFormat="1" applyFont="1" applyFill="1" applyBorder="1" applyAlignment="1" applyProtection="1">
      <alignment shrinkToFit="1"/>
      <protection locked="0"/>
    </xf>
    <xf numFmtId="167" fontId="6" fillId="25" borderId="10" xfId="46" applyNumberFormat="1" applyFont="1" applyFill="1" applyBorder="1" applyAlignment="1" applyProtection="1">
      <alignment shrinkToFit="1"/>
      <protection locked="0"/>
    </xf>
    <xf numFmtId="2" fontId="6" fillId="25" borderId="10" xfId="46" applyNumberFormat="1" applyFont="1" applyFill="1" applyBorder="1" applyAlignment="1" applyProtection="1">
      <alignment shrinkToFit="1"/>
      <protection locked="0"/>
    </xf>
    <xf numFmtId="167" fontId="6" fillId="22" borderId="10" xfId="46" applyNumberFormat="1" applyFont="1" applyFill="1" applyBorder="1" applyAlignment="1" applyProtection="1">
      <alignment shrinkToFit="1"/>
      <protection locked="0"/>
    </xf>
    <xf numFmtId="2" fontId="6" fillId="22" borderId="10" xfId="46" applyNumberFormat="1" applyFont="1" applyFill="1" applyBorder="1" applyAlignment="1" applyProtection="1">
      <alignment shrinkToFit="1"/>
      <protection locked="0"/>
    </xf>
    <xf numFmtId="0" fontId="16" fillId="24" borderId="0" xfId="0" applyFont="1" applyFill="1" applyAlignment="1" applyProtection="1" quotePrefix="1">
      <alignment horizontal="justify" wrapText="1"/>
      <protection hidden="1"/>
    </xf>
    <xf numFmtId="0" fontId="30" fillId="24" borderId="0" xfId="0" applyFont="1" applyFill="1" applyAlignment="1" applyProtection="1" quotePrefix="1">
      <alignment horizontal="justify" wrapText="1"/>
      <protection hidden="1"/>
    </xf>
    <xf numFmtId="2" fontId="16" fillId="25" borderId="19" xfId="0" applyNumberFormat="1" applyFont="1" applyFill="1" applyBorder="1" applyAlignment="1" applyProtection="1">
      <alignment horizontal="center" vertical="center" shrinkToFit="1"/>
      <protection locked="0"/>
    </xf>
    <xf numFmtId="2" fontId="16" fillId="25" borderId="11" xfId="0" applyNumberFormat="1" applyFont="1" applyFill="1" applyBorder="1" applyAlignment="1" applyProtection="1">
      <alignment horizontal="center" vertical="center" shrinkToFit="1"/>
      <protection locked="0"/>
    </xf>
    <xf numFmtId="2" fontId="16" fillId="25" borderId="10" xfId="0" applyNumberFormat="1" applyFont="1" applyFill="1" applyBorder="1" applyAlignment="1" applyProtection="1">
      <alignment horizontal="center" vertical="center" shrinkToFit="1"/>
      <protection locked="0"/>
    </xf>
    <xf numFmtId="0" fontId="7" fillId="15" borderId="10" xfId="0" applyFont="1" applyFill="1" applyBorder="1" applyAlignment="1" applyProtection="1">
      <alignment horizontal="center" vertical="center"/>
      <protection/>
    </xf>
    <xf numFmtId="0" fontId="24" fillId="24" borderId="0" xfId="0" applyFont="1" applyFill="1" applyBorder="1" applyAlignment="1" applyProtection="1">
      <alignment vertical="center"/>
      <protection/>
    </xf>
    <xf numFmtId="0" fontId="50" fillId="24" borderId="10" xfId="36" applyFont="1" applyFill="1" applyBorder="1" applyAlignment="1" applyProtection="1">
      <alignment horizontal="center" vertical="center" shrinkToFit="1"/>
      <protection/>
    </xf>
    <xf numFmtId="2" fontId="2" fillId="24" borderId="0" xfId="0" applyNumberFormat="1" applyFont="1" applyFill="1" applyBorder="1" applyAlignment="1" applyProtection="1">
      <alignment vertical="center"/>
      <protection/>
    </xf>
    <xf numFmtId="0" fontId="2" fillId="24" borderId="0" xfId="0" applyFont="1" applyFill="1" applyBorder="1" applyAlignment="1" applyProtection="1">
      <alignment vertical="center"/>
      <protection/>
    </xf>
    <xf numFmtId="0" fontId="2" fillId="24" borderId="0" xfId="0" applyFont="1" applyFill="1" applyAlignment="1" applyProtection="1">
      <alignment vertical="center"/>
      <protection/>
    </xf>
    <xf numFmtId="165" fontId="24" fillId="24" borderId="10" xfId="45" applyFont="1" applyFill="1" applyBorder="1" applyAlignment="1" applyProtection="1">
      <alignment vertical="center" shrinkToFit="1"/>
      <protection/>
    </xf>
    <xf numFmtId="2" fontId="7" fillId="24" borderId="0" xfId="0" applyNumberFormat="1" applyFont="1" applyFill="1" applyBorder="1" applyAlignment="1" applyProtection="1">
      <alignment horizontal="right" vertical="center"/>
      <protection/>
    </xf>
    <xf numFmtId="167" fontId="24" fillId="24" borderId="0" xfId="0" applyNumberFormat="1" applyFont="1" applyFill="1" applyBorder="1" applyAlignment="1" applyProtection="1">
      <alignment horizontal="right" vertical="center"/>
      <protection/>
    </xf>
    <xf numFmtId="0" fontId="33" fillId="24" borderId="0" xfId="36" applyFont="1" applyFill="1" applyBorder="1" applyAlignment="1" applyProtection="1">
      <alignment horizontal="center"/>
      <protection/>
    </xf>
    <xf numFmtId="0" fontId="50" fillId="24" borderId="0" xfId="36" applyFont="1" applyFill="1" applyBorder="1" applyAlignment="1" applyProtection="1">
      <alignment horizontal="center" vertical="center"/>
      <protection/>
    </xf>
    <xf numFmtId="0" fontId="33" fillId="24" borderId="0" xfId="36" applyFont="1" applyFill="1" applyBorder="1" applyAlignment="1" applyProtection="1">
      <alignment horizontal="center"/>
      <protection/>
    </xf>
    <xf numFmtId="0" fontId="15" fillId="24" borderId="0" xfId="0" applyFont="1" applyFill="1" applyAlignment="1" applyProtection="1">
      <alignment horizontal="left" shrinkToFit="1"/>
      <protection/>
    </xf>
    <xf numFmtId="0" fontId="15" fillId="24" borderId="0" xfId="0" applyFont="1" applyFill="1" applyBorder="1" applyAlignment="1" applyProtection="1">
      <alignment horizontal="left" shrinkToFit="1"/>
      <protection/>
    </xf>
    <xf numFmtId="0" fontId="2" fillId="0" borderId="0" xfId="0" applyFont="1" applyAlignment="1">
      <alignment/>
    </xf>
    <xf numFmtId="0" fontId="2" fillId="24" borderId="0" xfId="0" applyFont="1" applyFill="1" applyAlignment="1" applyProtection="1">
      <alignment horizontal="center"/>
      <protection/>
    </xf>
    <xf numFmtId="0" fontId="33" fillId="24" borderId="0" xfId="36" applyFont="1" applyFill="1" applyBorder="1" applyAlignment="1" applyProtection="1">
      <alignment/>
      <protection/>
    </xf>
    <xf numFmtId="2" fontId="28" fillId="24" borderId="0" xfId="0" applyNumberFormat="1" applyFont="1" applyFill="1" applyBorder="1" applyAlignment="1" applyProtection="1">
      <alignment shrinkToFit="1"/>
      <protection/>
    </xf>
    <xf numFmtId="0" fontId="50" fillId="24" borderId="0" xfId="36" applyFont="1" applyFill="1" applyBorder="1" applyAlignment="1" applyProtection="1">
      <alignment horizontal="center" vertical="center" shrinkToFit="1"/>
      <protection/>
    </xf>
    <xf numFmtId="165" fontId="24" fillId="24" borderId="10" xfId="45" applyNumberFormat="1" applyFont="1" applyFill="1" applyBorder="1" applyAlignment="1" applyProtection="1">
      <alignment vertical="center" shrinkToFit="1"/>
      <protection/>
    </xf>
    <xf numFmtId="0" fontId="11" fillId="24" borderId="0" xfId="0" applyFont="1" applyFill="1" applyBorder="1" applyAlignment="1" applyProtection="1">
      <alignment horizontal="left"/>
      <protection/>
    </xf>
    <xf numFmtId="0" fontId="51" fillId="24" borderId="0" xfId="0" applyFont="1" applyFill="1" applyBorder="1" applyAlignment="1" applyProtection="1">
      <alignment horizontal="left"/>
      <protection/>
    </xf>
    <xf numFmtId="0" fontId="90" fillId="24" borderId="0" xfId="0" applyFont="1" applyFill="1" applyBorder="1" applyAlignment="1" applyProtection="1">
      <alignment/>
      <protection/>
    </xf>
    <xf numFmtId="0" fontId="26" fillId="24" borderId="0" xfId="0" applyFont="1" applyFill="1" applyBorder="1" applyAlignment="1" applyProtection="1">
      <alignment horizontal="left"/>
      <protection/>
    </xf>
    <xf numFmtId="0" fontId="50" fillId="0" borderId="0" xfId="0" applyFont="1" applyAlignment="1" applyProtection="1">
      <alignment/>
      <protection/>
    </xf>
    <xf numFmtId="0" fontId="2" fillId="24" borderId="0" xfId="0" applyFont="1" applyFill="1" applyAlignment="1" applyProtection="1">
      <alignment/>
      <protection/>
    </xf>
    <xf numFmtId="0" fontId="50" fillId="24" borderId="0" xfId="0" applyFont="1" applyFill="1" applyBorder="1" applyAlignment="1" applyProtection="1">
      <alignment/>
      <protection/>
    </xf>
    <xf numFmtId="0" fontId="26" fillId="24" borderId="0" xfId="0" applyFont="1" applyFill="1" applyBorder="1" applyAlignment="1" applyProtection="1">
      <alignment horizontal="left" vertical="center"/>
      <protection/>
    </xf>
    <xf numFmtId="174" fontId="24" fillId="24" borderId="0" xfId="46" applyNumberFormat="1" applyFont="1" applyFill="1" applyBorder="1" applyAlignment="1" applyProtection="1">
      <alignment vertical="center"/>
      <protection/>
    </xf>
    <xf numFmtId="174" fontId="24" fillId="24" borderId="0" xfId="46" applyNumberFormat="1" applyFont="1" applyFill="1" applyBorder="1" applyAlignment="1" applyProtection="1">
      <alignment horizontal="center" vertical="center"/>
      <protection/>
    </xf>
    <xf numFmtId="0" fontId="24" fillId="24" borderId="0" xfId="0" applyFont="1" applyFill="1" applyBorder="1" applyAlignment="1" applyProtection="1">
      <alignment vertical="center" shrinkToFit="1"/>
      <protection/>
    </xf>
    <xf numFmtId="0" fontId="28" fillId="0" borderId="14" xfId="0" applyFont="1" applyBorder="1" applyAlignment="1" applyProtection="1">
      <alignment horizontal="right" vertical="center" shrinkToFit="1"/>
      <protection/>
    </xf>
    <xf numFmtId="0" fontId="28" fillId="24" borderId="0" xfId="0" applyFont="1" applyFill="1" applyBorder="1" applyAlignment="1" applyProtection="1">
      <alignment horizontal="right" vertical="center" shrinkToFit="1"/>
      <protection/>
    </xf>
    <xf numFmtId="167" fontId="15" fillId="0" borderId="0" xfId="0" applyNumberFormat="1" applyFont="1" applyFill="1" applyBorder="1" applyAlignment="1" applyProtection="1">
      <alignment horizontal="center"/>
      <protection/>
    </xf>
    <xf numFmtId="0" fontId="28" fillId="0" borderId="0" xfId="0" applyFont="1" applyFill="1" applyBorder="1" applyAlignment="1" applyProtection="1">
      <alignment/>
      <protection/>
    </xf>
    <xf numFmtId="166" fontId="16" fillId="0" borderId="0" xfId="0" applyNumberFormat="1" applyFont="1" applyFill="1" applyBorder="1" applyAlignment="1" applyProtection="1">
      <alignment/>
      <protection/>
    </xf>
    <xf numFmtId="0" fontId="16" fillId="0" borderId="0" xfId="0" applyFont="1" applyFill="1" applyBorder="1" applyAlignment="1" applyProtection="1">
      <alignment/>
      <protection/>
    </xf>
    <xf numFmtId="0" fontId="2" fillId="0" borderId="0" xfId="0" applyFont="1" applyFill="1" applyBorder="1" applyAlignment="1" applyProtection="1">
      <alignment/>
      <protection/>
    </xf>
    <xf numFmtId="0" fontId="28" fillId="0" borderId="0" xfId="0" applyFont="1" applyAlignment="1" applyProtection="1">
      <alignment shrinkToFit="1"/>
      <protection/>
    </xf>
    <xf numFmtId="166" fontId="28" fillId="0" borderId="0" xfId="0" applyNumberFormat="1" applyFont="1" applyFill="1" applyBorder="1" applyAlignment="1" applyProtection="1">
      <alignment/>
      <protection/>
    </xf>
    <xf numFmtId="166" fontId="16" fillId="0" borderId="0" xfId="0" applyNumberFormat="1" applyFont="1" applyFill="1" applyBorder="1" applyAlignment="1" applyProtection="1">
      <alignment vertical="center"/>
      <protection/>
    </xf>
    <xf numFmtId="0" fontId="16" fillId="0" borderId="0" xfId="0" applyFont="1" applyFill="1" applyBorder="1" applyAlignment="1" applyProtection="1">
      <alignment vertical="center"/>
      <protection/>
    </xf>
    <xf numFmtId="1" fontId="16"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1" fontId="16" fillId="0" borderId="0" xfId="0" applyNumberFormat="1" applyFont="1" applyFill="1" applyBorder="1" applyAlignment="1" applyProtection="1">
      <alignment/>
      <protection/>
    </xf>
    <xf numFmtId="2" fontId="91" fillId="24" borderId="0" xfId="0" applyNumberFormat="1" applyFont="1" applyFill="1" applyAlignment="1" applyProtection="1">
      <alignment/>
      <protection/>
    </xf>
    <xf numFmtId="2" fontId="28" fillId="24" borderId="0" xfId="0" applyNumberFormat="1" applyFont="1" applyFill="1" applyBorder="1" applyAlignment="1" applyProtection="1">
      <alignment/>
      <protection/>
    </xf>
    <xf numFmtId="1" fontId="28" fillId="0" borderId="0" xfId="0" applyNumberFormat="1" applyFont="1" applyFill="1" applyBorder="1" applyAlignment="1" applyProtection="1">
      <alignment/>
      <protection/>
    </xf>
    <xf numFmtId="166" fontId="28" fillId="24" borderId="0" xfId="0" applyNumberFormat="1" applyFont="1" applyFill="1" applyBorder="1" applyAlignment="1" applyProtection="1">
      <alignment/>
      <protection/>
    </xf>
    <xf numFmtId="0" fontId="2" fillId="0" borderId="0" xfId="0" applyFont="1" applyFill="1" applyAlignment="1" applyProtection="1">
      <alignment/>
      <protection/>
    </xf>
    <xf numFmtId="0" fontId="56" fillId="24" borderId="0" xfId="0" applyFont="1" applyFill="1" applyAlignment="1" applyProtection="1">
      <alignment horizontal="left"/>
      <protection/>
    </xf>
    <xf numFmtId="0" fontId="15" fillId="24" borderId="0" xfId="0" applyFont="1" applyFill="1" applyAlignment="1" applyProtection="1">
      <alignment/>
      <protection/>
    </xf>
    <xf numFmtId="0" fontId="2" fillId="0" borderId="0" xfId="0" applyFont="1" applyBorder="1" applyAlignment="1" applyProtection="1">
      <alignment/>
      <protection/>
    </xf>
    <xf numFmtId="165" fontId="24" fillId="24" borderId="0" xfId="45" applyFont="1" applyFill="1" applyBorder="1" applyAlignment="1" applyProtection="1">
      <alignment vertical="center"/>
      <protection/>
    </xf>
    <xf numFmtId="0" fontId="53" fillId="24" borderId="0" xfId="36" applyFont="1" applyFill="1" applyBorder="1" applyAlignment="1" applyProtection="1">
      <alignment horizontal="center"/>
      <protection/>
    </xf>
    <xf numFmtId="0" fontId="26" fillId="24" borderId="0" xfId="36" applyFont="1" applyFill="1" applyBorder="1" applyAlignment="1" applyProtection="1">
      <alignment horizontal="center"/>
      <protection/>
    </xf>
    <xf numFmtId="0" fontId="53" fillId="24" borderId="0" xfId="36" applyFont="1" applyFill="1" applyBorder="1" applyAlignment="1" applyProtection="1">
      <alignment/>
      <protection/>
    </xf>
    <xf numFmtId="1" fontId="24" fillId="24" borderId="0" xfId="45" applyNumberFormat="1" applyFont="1" applyFill="1" applyBorder="1" applyAlignment="1" applyProtection="1">
      <alignment/>
      <protection/>
    </xf>
    <xf numFmtId="0" fontId="24" fillId="24" borderId="0" xfId="0" applyFont="1" applyFill="1" applyBorder="1" applyAlignment="1" applyProtection="1">
      <alignment/>
      <protection/>
    </xf>
    <xf numFmtId="0" fontId="53" fillId="24" borderId="0" xfId="36" applyFont="1" applyFill="1" applyBorder="1" applyAlignment="1" applyProtection="1">
      <alignment/>
      <protection/>
    </xf>
    <xf numFmtId="0" fontId="53" fillId="24" borderId="0" xfId="36" applyFont="1" applyFill="1" applyBorder="1" applyAlignment="1" applyProtection="1">
      <alignment horizontal="center"/>
      <protection/>
    </xf>
    <xf numFmtId="2" fontId="24" fillId="24" borderId="0" xfId="45" applyNumberFormat="1" applyFont="1" applyFill="1" applyBorder="1" applyAlignment="1" applyProtection="1">
      <alignment vertical="center"/>
      <protection/>
    </xf>
    <xf numFmtId="0" fontId="51" fillId="24" borderId="0" xfId="0" applyFont="1" applyFill="1" applyBorder="1" applyAlignment="1" applyProtection="1">
      <alignment horizontal="left" vertical="center"/>
      <protection/>
    </xf>
    <xf numFmtId="172" fontId="28" fillId="24" borderId="0" xfId="46" applyNumberFormat="1" applyFont="1" applyFill="1" applyBorder="1" applyAlignment="1" applyProtection="1">
      <alignment/>
      <protection/>
    </xf>
    <xf numFmtId="175" fontId="24" fillId="24" borderId="0" xfId="46" applyNumberFormat="1" applyFont="1" applyFill="1" applyBorder="1" applyAlignment="1" applyProtection="1">
      <alignment vertical="center"/>
      <protection/>
    </xf>
    <xf numFmtId="0" fontId="15" fillId="24" borderId="20" xfId="0" applyNumberFormat="1" applyFont="1" applyFill="1" applyBorder="1" applyAlignment="1" applyProtection="1">
      <alignment/>
      <protection/>
    </xf>
    <xf numFmtId="0" fontId="28" fillId="23" borderId="0" xfId="0" applyFont="1" applyFill="1" applyAlignment="1" applyProtection="1">
      <alignment/>
      <protection/>
    </xf>
    <xf numFmtId="167" fontId="24" fillId="24" borderId="0" xfId="46" applyNumberFormat="1" applyFont="1" applyFill="1" applyBorder="1" applyAlignment="1" applyProtection="1">
      <alignment vertical="center" wrapText="1"/>
      <protection/>
    </xf>
    <xf numFmtId="0" fontId="15" fillId="24" borderId="0" xfId="0" applyNumberFormat="1" applyFont="1" applyFill="1" applyBorder="1" applyAlignment="1" applyProtection="1">
      <alignment horizontal="left"/>
      <protection/>
    </xf>
    <xf numFmtId="0" fontId="24" fillId="24" borderId="0" xfId="0" applyFont="1" applyFill="1" applyBorder="1" applyAlignment="1" applyProtection="1">
      <alignment horizontal="left" vertical="center"/>
      <protection/>
    </xf>
    <xf numFmtId="0" fontId="28" fillId="24" borderId="0" xfId="0" applyFont="1" applyFill="1" applyAlignment="1" applyProtection="1">
      <alignment vertical="center"/>
      <protection/>
    </xf>
    <xf numFmtId="167" fontId="26" fillId="24" borderId="0" xfId="0" applyNumberFormat="1" applyFont="1" applyFill="1" applyBorder="1" applyAlignment="1" applyProtection="1">
      <alignment vertical="center"/>
      <protection/>
    </xf>
    <xf numFmtId="0" fontId="28" fillId="0" borderId="0" xfId="0" applyFont="1" applyAlignment="1" applyProtection="1">
      <alignment vertical="center"/>
      <protection/>
    </xf>
    <xf numFmtId="0" fontId="28" fillId="24" borderId="0" xfId="0" applyFont="1" applyFill="1" applyBorder="1" applyAlignment="1" applyProtection="1">
      <alignment horizontal="left" vertical="center"/>
      <protection/>
    </xf>
    <xf numFmtId="2" fontId="28" fillId="24" borderId="0" xfId="0" applyNumberFormat="1" applyFont="1" applyFill="1" applyBorder="1" applyAlignment="1" applyProtection="1">
      <alignment vertical="center"/>
      <protection/>
    </xf>
    <xf numFmtId="0" fontId="15" fillId="24" borderId="21" xfId="0" applyNumberFormat="1" applyFont="1" applyFill="1" applyBorder="1" applyAlignment="1" applyProtection="1">
      <alignment horizontal="left" vertical="center"/>
      <protection/>
    </xf>
    <xf numFmtId="167" fontId="26" fillId="24" borderId="20" xfId="0" applyNumberFormat="1" applyFont="1" applyFill="1" applyBorder="1" applyAlignment="1" applyProtection="1">
      <alignment horizontal="left" vertical="center"/>
      <protection/>
    </xf>
    <xf numFmtId="167" fontId="26" fillId="24" borderId="22" xfId="0" applyNumberFormat="1" applyFont="1" applyFill="1" applyBorder="1" applyAlignment="1" applyProtection="1">
      <alignment horizontal="left" vertical="center"/>
      <protection/>
    </xf>
    <xf numFmtId="2" fontId="26" fillId="24" borderId="20" xfId="0" applyNumberFormat="1" applyFont="1" applyFill="1" applyBorder="1" applyAlignment="1" applyProtection="1">
      <alignment vertical="center"/>
      <protection/>
    </xf>
    <xf numFmtId="2" fontId="26" fillId="24" borderId="22" xfId="0" applyNumberFormat="1" applyFont="1" applyFill="1" applyBorder="1" applyAlignment="1" applyProtection="1">
      <alignment vertical="center"/>
      <protection/>
    </xf>
    <xf numFmtId="0" fontId="15" fillId="24" borderId="0" xfId="0" applyNumberFormat="1" applyFont="1" applyFill="1" applyBorder="1" applyAlignment="1" applyProtection="1">
      <alignment vertical="center"/>
      <protection/>
    </xf>
    <xf numFmtId="165" fontId="15" fillId="24" borderId="0" xfId="45" applyFont="1" applyFill="1" applyBorder="1" applyAlignment="1" applyProtection="1">
      <alignment vertical="center"/>
      <protection/>
    </xf>
    <xf numFmtId="0" fontId="28" fillId="24" borderId="0" xfId="0" applyFont="1" applyFill="1" applyBorder="1" applyAlignment="1" applyProtection="1">
      <alignment vertical="center"/>
      <protection/>
    </xf>
    <xf numFmtId="0" fontId="28" fillId="24" borderId="0" xfId="0" applyFont="1" applyFill="1" applyAlignment="1" applyProtection="1">
      <alignment horizontal="left" vertical="center"/>
      <protection/>
    </xf>
    <xf numFmtId="2" fontId="28" fillId="24" borderId="0" xfId="0" applyNumberFormat="1" applyFont="1" applyFill="1" applyAlignment="1" applyProtection="1">
      <alignment vertical="center"/>
      <protection/>
    </xf>
    <xf numFmtId="0" fontId="15" fillId="24" borderId="0" xfId="0" applyNumberFormat="1" applyFont="1" applyFill="1" applyBorder="1" applyAlignment="1" applyProtection="1">
      <alignment horizontal="left" vertical="center"/>
      <protection/>
    </xf>
    <xf numFmtId="2" fontId="54" fillId="24" borderId="0" xfId="0" applyNumberFormat="1" applyFont="1" applyFill="1" applyBorder="1" applyAlignment="1" applyProtection="1">
      <alignment vertical="center" shrinkToFit="1"/>
      <protection/>
    </xf>
    <xf numFmtId="167" fontId="54" fillId="24" borderId="0" xfId="0" applyNumberFormat="1" applyFont="1" applyFill="1" applyBorder="1" applyAlignment="1" applyProtection="1">
      <alignment vertical="center" shrinkToFit="1"/>
      <protection/>
    </xf>
    <xf numFmtId="0" fontId="50" fillId="24" borderId="0" xfId="0" applyNumberFormat="1" applyFont="1" applyFill="1" applyBorder="1" applyAlignment="1" applyProtection="1">
      <alignment horizontal="left" vertical="center" shrinkToFit="1"/>
      <protection/>
    </xf>
    <xf numFmtId="2" fontId="26" fillId="24" borderId="0" xfId="0" applyNumberFormat="1" applyFont="1" applyFill="1" applyBorder="1" applyAlignment="1" applyProtection="1">
      <alignment vertical="center"/>
      <protection/>
    </xf>
    <xf numFmtId="0" fontId="28" fillId="24" borderId="0" xfId="0" applyFont="1" applyFill="1" applyAlignment="1" applyProtection="1">
      <alignment vertical="center"/>
      <protection/>
    </xf>
    <xf numFmtId="2" fontId="24" fillId="24" borderId="0" xfId="0" applyNumberFormat="1" applyFont="1" applyFill="1" applyBorder="1" applyAlignment="1" applyProtection="1">
      <alignment vertical="center"/>
      <protection/>
    </xf>
    <xf numFmtId="167" fontId="28" fillId="24" borderId="0" xfId="0" applyNumberFormat="1" applyFont="1" applyFill="1" applyBorder="1" applyAlignment="1" applyProtection="1">
      <alignment vertical="center" shrinkToFit="1"/>
      <protection/>
    </xf>
    <xf numFmtId="2" fontId="28" fillId="24" borderId="0" xfId="0" applyNumberFormat="1" applyFont="1" applyFill="1" applyBorder="1" applyAlignment="1" applyProtection="1">
      <alignment vertical="center" shrinkToFit="1"/>
      <protection/>
    </xf>
    <xf numFmtId="0" fontId="55" fillId="24" borderId="0" xfId="36" applyFont="1" applyFill="1" applyAlignment="1" applyProtection="1">
      <alignment/>
      <protection/>
    </xf>
    <xf numFmtId="2" fontId="24" fillId="24" borderId="10" xfId="0" applyNumberFormat="1" applyFont="1" applyFill="1" applyBorder="1" applyAlignment="1" applyProtection="1">
      <alignment horizontal="right" vertical="center" shrinkToFit="1"/>
      <protection/>
    </xf>
    <xf numFmtId="0" fontId="62" fillId="24" borderId="0" xfId="0" applyFont="1" applyFill="1" applyBorder="1" applyAlignment="1" applyProtection="1">
      <alignment horizontal="left"/>
      <protection/>
    </xf>
    <xf numFmtId="0" fontId="51" fillId="24" borderId="0" xfId="0" applyFont="1" applyFill="1" applyBorder="1" applyAlignment="1" applyProtection="1">
      <alignment horizontal="left"/>
      <protection/>
    </xf>
    <xf numFmtId="0" fontId="16" fillId="24" borderId="0" xfId="0" applyFont="1" applyFill="1" applyBorder="1" applyAlignment="1" applyProtection="1">
      <alignment vertical="center"/>
      <protection/>
    </xf>
    <xf numFmtId="0" fontId="2" fillId="24" borderId="0" xfId="0" applyFont="1" applyFill="1" applyBorder="1" applyAlignment="1" applyProtection="1">
      <alignment/>
      <protection/>
    </xf>
    <xf numFmtId="0" fontId="12" fillId="24" borderId="0" xfId="0" applyFont="1" applyFill="1" applyBorder="1" applyAlignment="1" applyProtection="1">
      <alignment horizontal="left" vertical="center"/>
      <protection/>
    </xf>
    <xf numFmtId="0" fontId="7" fillId="24" borderId="0" xfId="0" applyFont="1" applyFill="1" applyBorder="1" applyAlignment="1" applyProtection="1">
      <alignment/>
      <protection/>
    </xf>
    <xf numFmtId="0" fontId="0" fillId="0" borderId="0" xfId="0" applyAlignment="1" applyProtection="1">
      <alignment/>
      <protection/>
    </xf>
    <xf numFmtId="0" fontId="14" fillId="24" borderId="0" xfId="36" applyFont="1" applyFill="1" applyAlignment="1" applyProtection="1">
      <alignment/>
      <protection/>
    </xf>
    <xf numFmtId="167" fontId="7" fillId="24" borderId="0" xfId="46" applyNumberFormat="1" applyFont="1" applyFill="1" applyBorder="1" applyAlignment="1" applyProtection="1">
      <alignment horizontal="left" vertical="center"/>
      <protection/>
    </xf>
    <xf numFmtId="173" fontId="16" fillId="24" borderId="0" xfId="46" applyNumberFormat="1" applyFont="1" applyFill="1" applyBorder="1" applyAlignment="1" applyProtection="1">
      <alignment/>
      <protection/>
    </xf>
    <xf numFmtId="0" fontId="7" fillId="24" borderId="0" xfId="0" applyFont="1" applyFill="1" applyBorder="1" applyAlignment="1" applyProtection="1">
      <alignment vertical="center" wrapText="1"/>
      <protection/>
    </xf>
    <xf numFmtId="174" fontId="7" fillId="24" borderId="0" xfId="0" applyNumberFormat="1" applyFont="1" applyFill="1" applyBorder="1" applyAlignment="1" applyProtection="1">
      <alignment horizontal="center" vertical="center" shrinkToFit="1"/>
      <protection/>
    </xf>
    <xf numFmtId="0" fontId="29" fillId="24" borderId="0" xfId="36" applyFont="1" applyFill="1" applyBorder="1" applyAlignment="1" applyProtection="1">
      <alignment vertical="center"/>
      <protection/>
    </xf>
    <xf numFmtId="0" fontId="92" fillId="24" borderId="0" xfId="36" applyFont="1" applyFill="1" applyBorder="1" applyAlignment="1" applyProtection="1">
      <alignment/>
      <protection/>
    </xf>
    <xf numFmtId="0" fontId="12" fillId="24" borderId="0" xfId="0" applyFont="1" applyFill="1" applyBorder="1" applyAlignment="1" applyProtection="1">
      <alignment horizontal="left" vertical="center"/>
      <protection/>
    </xf>
    <xf numFmtId="173" fontId="7" fillId="24" borderId="0" xfId="46" applyNumberFormat="1" applyFont="1" applyFill="1" applyBorder="1" applyAlignment="1" applyProtection="1">
      <alignment vertical="center"/>
      <protection/>
    </xf>
    <xf numFmtId="167" fontId="7" fillId="24" borderId="0" xfId="46" applyNumberFormat="1" applyFont="1" applyFill="1" applyBorder="1" applyAlignment="1" applyProtection="1">
      <alignment vertical="center"/>
      <protection/>
    </xf>
    <xf numFmtId="0" fontId="9" fillId="24" borderId="0" xfId="0" applyFont="1" applyFill="1" applyBorder="1" applyAlignment="1" applyProtection="1">
      <alignment vertical="center"/>
      <protection/>
    </xf>
    <xf numFmtId="0" fontId="9" fillId="24" borderId="0" xfId="0" applyFont="1" applyFill="1" applyBorder="1" applyAlignment="1" applyProtection="1">
      <alignment horizontal="center" vertical="center"/>
      <protection/>
    </xf>
    <xf numFmtId="174" fontId="7" fillId="24" borderId="0" xfId="46" applyNumberFormat="1" applyFont="1" applyFill="1" applyBorder="1" applyAlignment="1" applyProtection="1">
      <alignment vertical="center"/>
      <protection/>
    </xf>
    <xf numFmtId="2" fontId="16" fillId="24" borderId="0" xfId="0" applyNumberFormat="1" applyFont="1" applyFill="1" applyBorder="1" applyAlignment="1" applyProtection="1">
      <alignment/>
      <protection/>
    </xf>
    <xf numFmtId="0" fontId="2" fillId="24" borderId="0" xfId="0" applyFont="1" applyFill="1" applyBorder="1" applyAlignment="1" applyProtection="1">
      <alignment horizontal="center"/>
      <protection/>
    </xf>
    <xf numFmtId="0" fontId="2" fillId="24" borderId="0" xfId="0" applyFont="1" applyFill="1" applyBorder="1" applyAlignment="1" applyProtection="1">
      <alignment/>
      <protection/>
    </xf>
    <xf numFmtId="173" fontId="7" fillId="24" borderId="0" xfId="46" applyNumberFormat="1" applyFont="1" applyFill="1" applyBorder="1" applyAlignment="1" applyProtection="1">
      <alignment vertical="center" wrapText="1"/>
      <protection/>
    </xf>
    <xf numFmtId="2" fontId="7" fillId="24" borderId="0" xfId="46" applyNumberFormat="1" applyFont="1" applyFill="1" applyBorder="1" applyAlignment="1" applyProtection="1">
      <alignment vertical="center"/>
      <protection/>
    </xf>
    <xf numFmtId="173" fontId="16" fillId="24" borderId="0" xfId="46" applyNumberFormat="1" applyFont="1" applyFill="1" applyBorder="1" applyAlignment="1" applyProtection="1">
      <alignment shrinkToFit="1"/>
      <protection/>
    </xf>
    <xf numFmtId="0" fontId="7" fillId="24" borderId="0" xfId="0" applyFont="1" applyFill="1" applyBorder="1" applyAlignment="1" applyProtection="1">
      <alignment horizontal="center"/>
      <protection/>
    </xf>
    <xf numFmtId="2" fontId="7" fillId="24" borderId="0" xfId="0" applyNumberFormat="1" applyFont="1" applyFill="1" applyBorder="1" applyAlignment="1" applyProtection="1">
      <alignment/>
      <protection/>
    </xf>
    <xf numFmtId="0" fontId="49" fillId="24" borderId="0" xfId="0" applyFont="1" applyFill="1" applyBorder="1" applyAlignment="1" applyProtection="1">
      <alignment horizontal="center" vertical="center" wrapText="1" shrinkToFit="1"/>
      <protection/>
    </xf>
    <xf numFmtId="167" fontId="16" fillId="24" borderId="0" xfId="46" applyNumberFormat="1" applyFont="1" applyFill="1" applyBorder="1" applyAlignment="1" applyProtection="1">
      <alignment/>
      <protection/>
    </xf>
    <xf numFmtId="0" fontId="20" fillId="24" borderId="0" xfId="0" applyFont="1" applyFill="1" applyBorder="1" applyAlignment="1" applyProtection="1">
      <alignment/>
      <protection/>
    </xf>
    <xf numFmtId="0" fontId="21" fillId="24" borderId="0" xfId="0" applyFont="1" applyFill="1" applyBorder="1" applyAlignment="1" applyProtection="1">
      <alignment/>
      <protection/>
    </xf>
    <xf numFmtId="172" fontId="16" fillId="24" borderId="0" xfId="46" applyNumberFormat="1" applyFont="1" applyFill="1" applyBorder="1" applyAlignment="1" applyProtection="1">
      <alignment/>
      <protection/>
    </xf>
    <xf numFmtId="0" fontId="7" fillId="24" borderId="0" xfId="0" applyFont="1" applyFill="1" applyBorder="1" applyAlignment="1" applyProtection="1">
      <alignment vertical="center" wrapText="1" shrinkToFit="1"/>
      <protection/>
    </xf>
    <xf numFmtId="0" fontId="7" fillId="24" borderId="0" xfId="0" applyFont="1" applyFill="1" applyBorder="1" applyAlignment="1" applyProtection="1">
      <alignment vertical="center" shrinkToFit="1"/>
      <protection/>
    </xf>
    <xf numFmtId="0" fontId="7" fillId="15" borderId="10" xfId="0" applyFont="1" applyFill="1" applyBorder="1" applyAlignment="1" applyProtection="1">
      <alignment horizontal="right" vertical="center" shrinkToFit="1"/>
      <protection/>
    </xf>
    <xf numFmtId="0" fontId="7" fillId="15" borderId="10" xfId="0" applyFont="1" applyFill="1" applyBorder="1" applyAlignment="1" applyProtection="1">
      <alignment horizontal="center" vertical="center" shrinkToFit="1"/>
      <protection/>
    </xf>
    <xf numFmtId="0" fontId="7" fillId="15" borderId="10" xfId="0" applyFont="1" applyFill="1" applyBorder="1" applyAlignment="1" applyProtection="1">
      <alignment horizontal="center" vertical="center" shrinkToFit="1"/>
      <protection/>
    </xf>
    <xf numFmtId="0" fontId="7" fillId="0" borderId="0" xfId="0" applyFont="1" applyFill="1" applyBorder="1" applyAlignment="1" applyProtection="1">
      <alignment vertical="center" wrapText="1" shrinkToFit="1"/>
      <protection/>
    </xf>
    <xf numFmtId="0" fontId="16" fillId="0" borderId="10" xfId="0" applyFont="1" applyBorder="1" applyAlignment="1" applyProtection="1">
      <alignment horizontal="right" vertical="center"/>
      <protection/>
    </xf>
    <xf numFmtId="0" fontId="16" fillId="24" borderId="0" xfId="0" applyFont="1" applyFill="1" applyBorder="1" applyAlignment="1" applyProtection="1">
      <alignment horizontal="center" vertical="center"/>
      <protection/>
    </xf>
    <xf numFmtId="0" fontId="7" fillId="24" borderId="0" xfId="0" applyFont="1" applyFill="1" applyBorder="1" applyAlignment="1" applyProtection="1">
      <alignment horizontal="center" vertical="center"/>
      <protection/>
    </xf>
    <xf numFmtId="2" fontId="16" fillId="0" borderId="10" xfId="0" applyNumberFormat="1" applyFont="1" applyFill="1" applyBorder="1" applyAlignment="1" applyProtection="1">
      <alignment vertical="center" shrinkToFit="1"/>
      <protection/>
    </xf>
    <xf numFmtId="165" fontId="16" fillId="24" borderId="0" xfId="0" applyNumberFormat="1" applyFont="1" applyFill="1" applyBorder="1" applyAlignment="1" applyProtection="1">
      <alignment/>
      <protection/>
    </xf>
    <xf numFmtId="0" fontId="7" fillId="24" borderId="0" xfId="0" applyFont="1" applyFill="1" applyBorder="1" applyAlignment="1" applyProtection="1">
      <alignment horizontal="center" vertical="center"/>
      <protection/>
    </xf>
    <xf numFmtId="167" fontId="16" fillId="24" borderId="0" xfId="0" applyNumberFormat="1" applyFont="1" applyFill="1" applyBorder="1" applyAlignment="1" applyProtection="1">
      <alignment vertical="center"/>
      <protection/>
    </xf>
    <xf numFmtId="0" fontId="49" fillId="23" borderId="0" xfId="0" applyFont="1" applyFill="1" applyBorder="1" applyAlignment="1" applyProtection="1">
      <alignment horizontal="center" vertical="center" wrapText="1" shrinkToFit="1"/>
      <protection/>
    </xf>
    <xf numFmtId="0" fontId="7" fillId="15" borderId="10" xfId="0" applyFont="1" applyFill="1" applyBorder="1" applyAlignment="1" applyProtection="1">
      <alignment vertical="center" wrapText="1" shrinkToFit="1"/>
      <protection/>
    </xf>
    <xf numFmtId="0" fontId="29" fillId="24" borderId="10" xfId="36" applyFont="1" applyFill="1" applyBorder="1" applyAlignment="1" applyProtection="1">
      <alignment vertical="center"/>
      <protection/>
    </xf>
    <xf numFmtId="2" fontId="7" fillId="24" borderId="10" xfId="0" applyNumberFormat="1" applyFont="1" applyFill="1" applyBorder="1" applyAlignment="1" applyProtection="1">
      <alignment vertical="center"/>
      <protection/>
    </xf>
    <xf numFmtId="2" fontId="7" fillId="23" borderId="0" xfId="0" applyNumberFormat="1" applyFont="1" applyFill="1" applyBorder="1" applyAlignment="1" applyProtection="1">
      <alignment vertical="center"/>
      <protection/>
    </xf>
    <xf numFmtId="0" fontId="15" fillId="24" borderId="12" xfId="0" applyFont="1" applyFill="1" applyBorder="1" applyAlignment="1" applyProtection="1">
      <alignment shrinkToFit="1"/>
      <protection/>
    </xf>
    <xf numFmtId="2" fontId="7" fillId="24" borderId="0" xfId="0" applyNumberFormat="1" applyFont="1" applyFill="1" applyBorder="1" applyAlignment="1" applyProtection="1">
      <alignment/>
      <protection/>
    </xf>
    <xf numFmtId="2" fontId="16" fillId="24" borderId="0" xfId="46" applyNumberFormat="1" applyFont="1" applyFill="1" applyBorder="1" applyAlignment="1" applyProtection="1">
      <alignment/>
      <protection/>
    </xf>
    <xf numFmtId="0" fontId="51" fillId="24" borderId="0" xfId="0" applyFont="1" applyFill="1" applyBorder="1" applyAlignment="1" applyProtection="1">
      <alignment shrinkToFit="1"/>
      <protection/>
    </xf>
    <xf numFmtId="0" fontId="93" fillId="24" borderId="0" xfId="36" applyFont="1" applyFill="1" applyBorder="1" applyAlignment="1" applyProtection="1">
      <alignment/>
      <protection/>
    </xf>
    <xf numFmtId="0" fontId="2" fillId="24" borderId="0" xfId="0" applyFont="1" applyFill="1" applyBorder="1" applyAlignment="1" applyProtection="1">
      <alignment horizontal="right"/>
      <protection/>
    </xf>
    <xf numFmtId="2" fontId="16" fillId="24" borderId="0" xfId="0" applyNumberFormat="1" applyFont="1" applyFill="1" applyBorder="1" applyAlignment="1" applyProtection="1">
      <alignment shrinkToFit="1"/>
      <protection/>
    </xf>
    <xf numFmtId="2" fontId="7" fillId="24" borderId="0" xfId="0" applyNumberFormat="1" applyFont="1" applyFill="1" applyBorder="1" applyAlignment="1" applyProtection="1">
      <alignment horizontal="center"/>
      <protection/>
    </xf>
    <xf numFmtId="2" fontId="16" fillId="24" borderId="0" xfId="0" applyNumberFormat="1" applyFont="1" applyFill="1" applyBorder="1" applyAlignment="1" applyProtection="1">
      <alignment/>
      <protection/>
    </xf>
    <xf numFmtId="0" fontId="15" fillId="24" borderId="0" xfId="0" applyFont="1" applyFill="1" applyBorder="1" applyAlignment="1" applyProtection="1">
      <alignment shrinkToFit="1"/>
      <protection/>
    </xf>
    <xf numFmtId="0" fontId="43" fillId="24" borderId="0" xfId="36" applyFont="1" applyFill="1" applyBorder="1" applyAlignment="1" applyProtection="1">
      <alignment vertical="center"/>
      <protection/>
    </xf>
    <xf numFmtId="0" fontId="20" fillId="24" borderId="0" xfId="0" applyNumberFormat="1" applyFont="1" applyFill="1" applyBorder="1" applyAlignment="1" applyProtection="1">
      <alignment/>
      <protection/>
    </xf>
    <xf numFmtId="49" fontId="16" fillId="24" borderId="0" xfId="0" applyNumberFormat="1" applyFont="1" applyFill="1" applyBorder="1" applyAlignment="1" applyProtection="1">
      <alignment/>
      <protection/>
    </xf>
    <xf numFmtId="0" fontId="16" fillId="24" borderId="0" xfId="0" applyFont="1" applyFill="1" applyBorder="1" applyAlignment="1" applyProtection="1" quotePrefix="1">
      <alignment horizontal="right"/>
      <protection/>
    </xf>
    <xf numFmtId="0" fontId="16" fillId="24" borderId="0" xfId="0" applyFont="1" applyFill="1" applyBorder="1" applyAlignment="1" applyProtection="1">
      <alignment shrinkToFit="1"/>
      <protection/>
    </xf>
    <xf numFmtId="0" fontId="7" fillId="24" borderId="0" xfId="0" applyFont="1" applyFill="1" applyBorder="1" applyAlignment="1" applyProtection="1">
      <alignment/>
      <protection/>
    </xf>
    <xf numFmtId="0" fontId="2" fillId="26" borderId="0" xfId="0" applyFont="1" applyFill="1" applyBorder="1" applyAlignment="1" applyProtection="1">
      <alignment/>
      <protection/>
    </xf>
    <xf numFmtId="0" fontId="7" fillId="26" borderId="0" xfId="0" applyFont="1" applyFill="1" applyBorder="1" applyAlignment="1" applyProtection="1">
      <alignment/>
      <protection/>
    </xf>
    <xf numFmtId="0" fontId="7" fillId="24" borderId="0" xfId="0" applyFont="1" applyFill="1" applyBorder="1" applyAlignment="1" applyProtection="1">
      <alignment/>
      <protection/>
    </xf>
    <xf numFmtId="0" fontId="16" fillId="24" borderId="0" xfId="0" applyFont="1" applyFill="1" applyBorder="1" applyAlignment="1" applyProtection="1">
      <alignment/>
      <protection/>
    </xf>
    <xf numFmtId="2" fontId="16" fillId="24" borderId="0" xfId="0" applyNumberFormat="1" applyFont="1" applyFill="1" applyBorder="1" applyAlignment="1" applyProtection="1">
      <alignment horizontal="center"/>
      <protection/>
    </xf>
    <xf numFmtId="167" fontId="16" fillId="24" borderId="0" xfId="0" applyNumberFormat="1" applyFont="1" applyFill="1" applyBorder="1" applyAlignment="1" applyProtection="1">
      <alignment shrinkToFit="1"/>
      <protection/>
    </xf>
    <xf numFmtId="0" fontId="16" fillId="24" borderId="0" xfId="0" applyFont="1" applyFill="1" applyBorder="1" applyAlignment="1" applyProtection="1">
      <alignment horizontal="right"/>
      <protection/>
    </xf>
    <xf numFmtId="2" fontId="22" fillId="24" borderId="0" xfId="0" applyNumberFormat="1" applyFont="1" applyFill="1" applyBorder="1" applyAlignment="1" applyProtection="1">
      <alignment shrinkToFit="1"/>
      <protection/>
    </xf>
    <xf numFmtId="167" fontId="23" fillId="24" borderId="0" xfId="0" applyNumberFormat="1" applyFont="1" applyFill="1" applyBorder="1" applyAlignment="1" applyProtection="1">
      <alignment shrinkToFit="1"/>
      <protection/>
    </xf>
    <xf numFmtId="2" fontId="20" fillId="24" borderId="0" xfId="0" applyNumberFormat="1" applyFont="1" applyFill="1" applyBorder="1" applyAlignment="1" applyProtection="1">
      <alignment/>
      <protection/>
    </xf>
    <xf numFmtId="0" fontId="4" fillId="24" borderId="0" xfId="0" applyNumberFormat="1" applyFont="1" applyFill="1" applyBorder="1" applyAlignment="1" applyProtection="1">
      <alignment/>
      <protection/>
    </xf>
    <xf numFmtId="167" fontId="20" fillId="24" borderId="0" xfId="0" applyNumberFormat="1" applyFont="1" applyFill="1" applyBorder="1" applyAlignment="1" applyProtection="1">
      <alignment horizontal="center"/>
      <protection/>
    </xf>
    <xf numFmtId="0" fontId="24" fillId="24" borderId="0" xfId="0" applyFont="1" applyFill="1" applyBorder="1" applyAlignment="1" applyProtection="1">
      <alignment/>
      <protection/>
    </xf>
    <xf numFmtId="0" fontId="25" fillId="24" borderId="0" xfId="0" applyFont="1" applyFill="1" applyBorder="1" applyAlignment="1" applyProtection="1">
      <alignment/>
      <protection/>
    </xf>
    <xf numFmtId="166" fontId="16" fillId="24" borderId="0" xfId="0" applyNumberFormat="1" applyFont="1" applyFill="1" applyBorder="1" applyAlignment="1" applyProtection="1">
      <alignment/>
      <protection/>
    </xf>
    <xf numFmtId="167" fontId="24" fillId="24" borderId="0" xfId="0" applyNumberFormat="1" applyFont="1" applyFill="1" applyBorder="1" applyAlignment="1" applyProtection="1">
      <alignment horizontal="center" shrinkToFit="1"/>
      <protection/>
    </xf>
    <xf numFmtId="2" fontId="26" fillId="24" borderId="0" xfId="0" applyNumberFormat="1" applyFont="1" applyFill="1" applyBorder="1" applyAlignment="1" applyProtection="1">
      <alignment horizontal="left" shrinkToFit="1"/>
      <protection/>
    </xf>
    <xf numFmtId="2" fontId="24" fillId="24" borderId="0" xfId="0" applyNumberFormat="1" applyFont="1" applyFill="1" applyBorder="1" applyAlignment="1" applyProtection="1">
      <alignment shrinkToFit="1"/>
      <protection/>
    </xf>
    <xf numFmtId="2" fontId="16" fillId="24" borderId="0" xfId="0" applyNumberFormat="1" applyFont="1" applyFill="1" applyBorder="1" applyAlignment="1" applyProtection="1">
      <alignment horizontal="right" shrinkToFit="1"/>
      <protection/>
    </xf>
    <xf numFmtId="1" fontId="16" fillId="24" borderId="0" xfId="0" applyNumberFormat="1" applyFont="1" applyFill="1" applyBorder="1" applyAlignment="1" applyProtection="1">
      <alignment/>
      <protection/>
    </xf>
    <xf numFmtId="0" fontId="7" fillId="24" borderId="0" xfId="0" applyFont="1" applyFill="1" applyBorder="1" applyAlignment="1" applyProtection="1">
      <alignment horizontal="center" shrinkToFit="1"/>
      <protection/>
    </xf>
    <xf numFmtId="2" fontId="16" fillId="24" borderId="0" xfId="45" applyNumberFormat="1" applyFont="1" applyFill="1" applyBorder="1" applyAlignment="1" applyProtection="1">
      <alignment shrinkToFit="1"/>
      <protection/>
    </xf>
    <xf numFmtId="1" fontId="2" fillId="24" borderId="0" xfId="0" applyNumberFormat="1" applyFont="1" applyFill="1" applyBorder="1" applyAlignment="1" applyProtection="1">
      <alignment/>
      <protection/>
    </xf>
    <xf numFmtId="2" fontId="2" fillId="24" borderId="0" xfId="0" applyNumberFormat="1" applyFont="1" applyFill="1" applyBorder="1" applyAlignment="1" applyProtection="1">
      <alignment/>
      <protection/>
    </xf>
    <xf numFmtId="0" fontId="7" fillId="24" borderId="0" xfId="0" applyFont="1" applyFill="1" applyBorder="1" applyAlignment="1" applyProtection="1">
      <alignment horizontal="center" vertical="center"/>
      <protection/>
    </xf>
    <xf numFmtId="2" fontId="7" fillId="24" borderId="0" xfId="0" applyNumberFormat="1" applyFont="1" applyFill="1" applyBorder="1" applyAlignment="1" applyProtection="1">
      <alignment horizontal="center" shrinkToFit="1"/>
      <protection/>
    </xf>
    <xf numFmtId="0" fontId="2" fillId="24" borderId="0" xfId="0" applyFont="1" applyFill="1" applyBorder="1" applyAlignment="1" applyProtection="1">
      <alignment shrinkToFit="1"/>
      <protection/>
    </xf>
    <xf numFmtId="0" fontId="16" fillId="24" borderId="0" xfId="0" applyFont="1" applyFill="1" applyAlignment="1" applyProtection="1">
      <alignment/>
      <protection/>
    </xf>
    <xf numFmtId="0" fontId="11" fillId="24" borderId="0" xfId="0" applyFont="1" applyFill="1" applyAlignment="1" applyProtection="1">
      <alignment/>
      <protection/>
    </xf>
    <xf numFmtId="0" fontId="39" fillId="24" borderId="0" xfId="0" applyFont="1" applyFill="1" applyAlignment="1" applyProtection="1">
      <alignment/>
      <protection/>
    </xf>
    <xf numFmtId="0" fontId="20" fillId="24" borderId="0" xfId="0" applyFont="1" applyFill="1" applyAlignment="1" applyProtection="1">
      <alignment horizontal="left"/>
      <protection/>
    </xf>
    <xf numFmtId="0" fontId="34" fillId="24" borderId="0" xfId="0" applyFont="1" applyFill="1" applyAlignment="1" applyProtection="1">
      <alignment/>
      <protection/>
    </xf>
    <xf numFmtId="0" fontId="16" fillId="24" borderId="0" xfId="0" applyFont="1" applyFill="1" applyAlignment="1" applyProtection="1">
      <alignment horizontal="right"/>
      <protection/>
    </xf>
    <xf numFmtId="2" fontId="39" fillId="24" borderId="0" xfId="0" applyNumberFormat="1" applyFont="1" applyFill="1" applyAlignment="1" applyProtection="1">
      <alignment horizontal="center" vertical="center"/>
      <protection/>
    </xf>
    <xf numFmtId="2" fontId="39" fillId="24" borderId="23" xfId="0" applyNumberFormat="1" applyFont="1" applyFill="1" applyBorder="1" applyAlignment="1" applyProtection="1">
      <alignment horizontal="center" vertical="center"/>
      <protection/>
    </xf>
    <xf numFmtId="2" fontId="39" fillId="24" borderId="16" xfId="0" applyNumberFormat="1" applyFont="1" applyFill="1" applyBorder="1" applyAlignment="1" applyProtection="1">
      <alignment horizontal="center" vertical="center"/>
      <protection/>
    </xf>
    <xf numFmtId="0" fontId="41" fillId="0" borderId="0" xfId="0" applyFont="1" applyAlignment="1" applyProtection="1">
      <alignment/>
      <protection/>
    </xf>
    <xf numFmtId="0" fontId="41" fillId="24" borderId="0" xfId="0" applyFont="1" applyFill="1" applyAlignment="1" applyProtection="1">
      <alignment/>
      <protection/>
    </xf>
    <xf numFmtId="0" fontId="16" fillId="24" borderId="15" xfId="0" applyFont="1" applyFill="1" applyBorder="1" applyAlignment="1" applyProtection="1">
      <alignment/>
      <protection/>
    </xf>
    <xf numFmtId="2" fontId="16" fillId="4" borderId="10" xfId="0" applyNumberFormat="1" applyFont="1" applyFill="1" applyBorder="1" applyAlignment="1" applyProtection="1">
      <alignment horizontal="center" vertical="center" shrinkToFit="1"/>
      <protection/>
    </xf>
    <xf numFmtId="167" fontId="16" fillId="4" borderId="10" xfId="0" applyNumberFormat="1" applyFont="1" applyFill="1" applyBorder="1" applyAlignment="1" applyProtection="1">
      <alignment horizontal="center" vertical="center" shrinkToFit="1"/>
      <protection/>
    </xf>
    <xf numFmtId="0" fontId="2" fillId="24" borderId="12" xfId="0" applyFont="1" applyFill="1" applyBorder="1" applyAlignment="1" applyProtection="1">
      <alignment/>
      <protection/>
    </xf>
    <xf numFmtId="2" fontId="16" fillId="4" borderId="24" xfId="0" applyNumberFormat="1" applyFont="1" applyFill="1" applyBorder="1" applyAlignment="1" applyProtection="1">
      <alignment horizontal="center" vertical="center" shrinkToFit="1"/>
      <protection/>
    </xf>
    <xf numFmtId="0" fontId="2" fillId="24" borderId="0" xfId="0" applyFont="1" applyFill="1" applyAlignment="1" applyProtection="1">
      <alignment/>
      <protection/>
    </xf>
    <xf numFmtId="0" fontId="2" fillId="24" borderId="0" xfId="0" applyFont="1" applyFill="1" applyAlignment="1" applyProtection="1">
      <alignment/>
      <protection/>
    </xf>
    <xf numFmtId="0" fontId="15" fillId="24" borderId="0" xfId="0" applyFont="1" applyFill="1" applyAlignment="1" applyProtection="1">
      <alignment horizontal="center"/>
      <protection/>
    </xf>
    <xf numFmtId="0" fontId="2" fillId="24" borderId="0" xfId="0" applyFont="1" applyFill="1" applyBorder="1" applyAlignment="1" applyProtection="1">
      <alignment/>
      <protection/>
    </xf>
    <xf numFmtId="0" fontId="15" fillId="24" borderId="0" xfId="0" applyFont="1" applyFill="1" applyBorder="1" applyAlignment="1" applyProtection="1">
      <alignment horizontal="left"/>
      <protection/>
    </xf>
    <xf numFmtId="0" fontId="28" fillId="0" borderId="0" xfId="0" applyFont="1" applyBorder="1" applyAlignment="1" applyProtection="1">
      <alignment/>
      <protection/>
    </xf>
    <xf numFmtId="0" fontId="15" fillId="24" borderId="0" xfId="0" applyFont="1" applyFill="1" applyBorder="1" applyAlignment="1" applyProtection="1">
      <alignment horizontal="left" vertical="center"/>
      <protection/>
    </xf>
    <xf numFmtId="0" fontId="2" fillId="0" borderId="0" xfId="0" applyFont="1" applyAlignment="1" applyProtection="1">
      <alignment/>
      <protection/>
    </xf>
    <xf numFmtId="0" fontId="60" fillId="24" borderId="0" xfId="36" applyFont="1" applyFill="1" applyBorder="1" applyAlignment="1" applyProtection="1">
      <alignment horizontal="center"/>
      <protection/>
    </xf>
    <xf numFmtId="0" fontId="60" fillId="24" borderId="0" xfId="36" applyFont="1" applyFill="1" applyBorder="1" applyAlignment="1" applyProtection="1">
      <alignment/>
      <protection/>
    </xf>
    <xf numFmtId="0" fontId="59" fillId="24" borderId="0" xfId="36" applyFont="1" applyFill="1" applyBorder="1" applyAlignment="1" applyProtection="1">
      <alignment horizontal="center"/>
      <protection/>
    </xf>
    <xf numFmtId="0" fontId="28" fillId="24" borderId="0" xfId="0" applyFont="1" applyFill="1" applyBorder="1" applyAlignment="1" applyProtection="1">
      <alignment horizontal="center"/>
      <protection/>
    </xf>
    <xf numFmtId="173" fontId="28" fillId="24" borderId="0" xfId="46" applyNumberFormat="1" applyFont="1" applyFill="1" applyBorder="1" applyAlignment="1" applyProtection="1">
      <alignment/>
      <protection/>
    </xf>
    <xf numFmtId="173" fontId="28" fillId="24" borderId="0" xfId="46" applyNumberFormat="1" applyFont="1" applyFill="1" applyBorder="1" applyAlignment="1" applyProtection="1">
      <alignment/>
      <protection/>
    </xf>
    <xf numFmtId="167" fontId="28" fillId="24" borderId="0" xfId="46" applyNumberFormat="1" applyFont="1" applyFill="1" applyBorder="1" applyAlignment="1" applyProtection="1">
      <alignment horizontal="center"/>
      <protection/>
    </xf>
    <xf numFmtId="167" fontId="28" fillId="24" borderId="0" xfId="46" applyNumberFormat="1" applyFont="1" applyFill="1" applyBorder="1" applyAlignment="1" applyProtection="1">
      <alignment/>
      <protection/>
    </xf>
    <xf numFmtId="172" fontId="2" fillId="24" borderId="0" xfId="46" applyNumberFormat="1" applyFont="1" applyFill="1" applyBorder="1" applyAlignment="1" applyProtection="1">
      <alignment/>
      <protection/>
    </xf>
    <xf numFmtId="2" fontId="2" fillId="24" borderId="0" xfId="46" applyNumberFormat="1" applyFont="1" applyFill="1" applyBorder="1" applyAlignment="1" applyProtection="1">
      <alignment/>
      <protection/>
    </xf>
    <xf numFmtId="0" fontId="15" fillId="24" borderId="0" xfId="0" applyFont="1" applyFill="1" applyBorder="1" applyAlignment="1" applyProtection="1">
      <alignment horizontal="left" vertical="center"/>
      <protection/>
    </xf>
    <xf numFmtId="174" fontId="7" fillId="24" borderId="0" xfId="46" applyNumberFormat="1" applyFont="1" applyFill="1" applyBorder="1" applyAlignment="1" applyProtection="1">
      <alignment horizontal="center" vertical="center"/>
      <protection/>
    </xf>
    <xf numFmtId="0" fontId="4" fillId="24" borderId="0" xfId="0" applyFont="1" applyFill="1" applyAlignment="1" applyProtection="1">
      <alignment/>
      <protection/>
    </xf>
    <xf numFmtId="0" fontId="4" fillId="24" borderId="0" xfId="0" applyFont="1" applyFill="1" applyAlignment="1" applyProtection="1">
      <alignment/>
      <protection/>
    </xf>
    <xf numFmtId="0" fontId="16" fillId="0" borderId="11" xfId="0" applyFont="1" applyBorder="1" applyAlignment="1" applyProtection="1">
      <alignment/>
      <protection/>
    </xf>
    <xf numFmtId="0" fontId="16" fillId="0" borderId="12" xfId="0" applyFont="1" applyBorder="1" applyAlignment="1" applyProtection="1">
      <alignment/>
      <protection/>
    </xf>
    <xf numFmtId="0" fontId="16" fillId="0" borderId="13" xfId="0" applyFont="1" applyBorder="1" applyAlignment="1" applyProtection="1">
      <alignment/>
      <protection/>
    </xf>
    <xf numFmtId="0" fontId="24" fillId="11" borderId="16" xfId="0" applyFont="1" applyFill="1" applyBorder="1" applyAlignment="1" applyProtection="1">
      <alignment horizontal="left" vertical="center"/>
      <protection/>
    </xf>
    <xf numFmtId="167" fontId="24" fillId="11" borderId="10" xfId="46" applyNumberFormat="1" applyFont="1" applyFill="1" applyBorder="1" applyAlignment="1" applyProtection="1">
      <alignment vertical="center" wrapText="1"/>
      <protection/>
    </xf>
    <xf numFmtId="0" fontId="2" fillId="0" borderId="14" xfId="0" applyFont="1" applyBorder="1" applyAlignment="1" applyProtection="1">
      <alignment/>
      <protection/>
    </xf>
    <xf numFmtId="0" fontId="2" fillId="0" borderId="0" xfId="0" applyFont="1" applyBorder="1" applyAlignment="1" applyProtection="1">
      <alignment/>
      <protection/>
    </xf>
    <xf numFmtId="0" fontId="2" fillId="0" borderId="15" xfId="0" applyFont="1" applyBorder="1" applyAlignment="1" applyProtection="1">
      <alignment/>
      <protection/>
    </xf>
    <xf numFmtId="0" fontId="15" fillId="24" borderId="0" xfId="0" applyNumberFormat="1" applyFont="1" applyFill="1" applyBorder="1" applyAlignment="1" applyProtection="1">
      <alignment/>
      <protection/>
    </xf>
    <xf numFmtId="1" fontId="24" fillId="24" borderId="10" xfId="46" applyNumberFormat="1" applyFont="1" applyFill="1" applyBorder="1" applyAlignment="1" applyProtection="1">
      <alignment horizontal="center" vertical="center" wrapText="1"/>
      <protection/>
    </xf>
    <xf numFmtId="1" fontId="24" fillId="24" borderId="0" xfId="46" applyNumberFormat="1" applyFont="1" applyFill="1" applyBorder="1" applyAlignment="1" applyProtection="1">
      <alignment horizontal="center" vertical="center" wrapText="1"/>
      <protection/>
    </xf>
    <xf numFmtId="0" fontId="21" fillId="24" borderId="0" xfId="0" applyFont="1" applyFill="1" applyAlignment="1" applyProtection="1">
      <alignment horizontal="right"/>
      <protection/>
    </xf>
    <xf numFmtId="0" fontId="50" fillId="24" borderId="0" xfId="0" applyNumberFormat="1" applyFont="1" applyFill="1" applyBorder="1" applyAlignment="1" applyProtection="1">
      <alignment shrinkToFit="1"/>
      <protection/>
    </xf>
    <xf numFmtId="165" fontId="50" fillId="24" borderId="0" xfId="45" applyFont="1" applyFill="1" applyBorder="1" applyAlignment="1" applyProtection="1">
      <alignment horizontal="right" shrinkToFit="1"/>
      <protection/>
    </xf>
    <xf numFmtId="167" fontId="9" fillId="24" borderId="0" xfId="0" applyNumberFormat="1" applyFont="1" applyFill="1" applyBorder="1" applyAlignment="1" applyProtection="1">
      <alignment/>
      <protection/>
    </xf>
    <xf numFmtId="0" fontId="2" fillId="25" borderId="10" xfId="0" applyFont="1" applyFill="1" applyBorder="1" applyAlignment="1" applyProtection="1">
      <alignment/>
      <protection/>
    </xf>
    <xf numFmtId="2" fontId="2" fillId="24" borderId="14" xfId="0" applyNumberFormat="1" applyFont="1" applyFill="1" applyBorder="1" applyAlignment="1" applyProtection="1">
      <alignment/>
      <protection/>
    </xf>
    <xf numFmtId="171" fontId="2" fillId="0" borderId="14" xfId="0" applyNumberFormat="1" applyFont="1" applyBorder="1" applyAlignment="1" applyProtection="1">
      <alignment/>
      <protection/>
    </xf>
    <xf numFmtId="0" fontId="28" fillId="24" borderId="0" xfId="0" applyFont="1" applyFill="1" applyBorder="1" applyAlignment="1" applyProtection="1">
      <alignment shrinkToFit="1"/>
      <protection/>
    </xf>
    <xf numFmtId="165" fontId="15" fillId="24" borderId="0" xfId="45" applyFont="1" applyFill="1" applyBorder="1" applyAlignment="1" applyProtection="1">
      <alignment shrinkToFit="1"/>
      <protection/>
    </xf>
    <xf numFmtId="2" fontId="4" fillId="24" borderId="0" xfId="0" applyNumberFormat="1" applyFont="1" applyFill="1" applyBorder="1" applyAlignment="1" applyProtection="1">
      <alignment vertical="center"/>
      <protection/>
    </xf>
    <xf numFmtId="2" fontId="28" fillId="24" borderId="0" xfId="0" applyNumberFormat="1" applyFont="1" applyFill="1" applyBorder="1" applyAlignment="1" applyProtection="1">
      <alignment/>
      <protection/>
    </xf>
    <xf numFmtId="167" fontId="32" fillId="24" borderId="0" xfId="0" applyNumberFormat="1" applyFont="1" applyFill="1" applyBorder="1" applyAlignment="1" applyProtection="1">
      <alignment shrinkToFit="1"/>
      <protection/>
    </xf>
    <xf numFmtId="167" fontId="54" fillId="24" borderId="0" xfId="0" applyNumberFormat="1" applyFont="1" applyFill="1" applyBorder="1" applyAlignment="1" applyProtection="1">
      <alignment shrinkToFit="1"/>
      <protection/>
    </xf>
    <xf numFmtId="2" fontId="4" fillId="24" borderId="0" xfId="0" applyNumberFormat="1" applyFont="1" applyFill="1" applyBorder="1" applyAlignment="1" applyProtection="1">
      <alignment/>
      <protection/>
    </xf>
    <xf numFmtId="0" fontId="59" fillId="24" borderId="0" xfId="0" applyNumberFormat="1" applyFont="1" applyFill="1" applyBorder="1" applyAlignment="1" applyProtection="1">
      <alignment/>
      <protection/>
    </xf>
    <xf numFmtId="1" fontId="28" fillId="24" borderId="0" xfId="0" applyNumberFormat="1" applyFont="1" applyFill="1" applyBorder="1" applyAlignment="1" applyProtection="1">
      <alignment shrinkToFit="1"/>
      <protection/>
    </xf>
    <xf numFmtId="167" fontId="7" fillId="24" borderId="0" xfId="0" applyNumberFormat="1" applyFont="1" applyFill="1" applyBorder="1" applyAlignment="1" applyProtection="1">
      <alignment shrinkToFit="1"/>
      <protection/>
    </xf>
    <xf numFmtId="167" fontId="28" fillId="24" borderId="0" xfId="0" applyNumberFormat="1" applyFont="1" applyFill="1" applyBorder="1" applyAlignment="1" applyProtection="1">
      <alignment shrinkToFit="1"/>
      <protection/>
    </xf>
    <xf numFmtId="1" fontId="28" fillId="24" borderId="0" xfId="0" applyNumberFormat="1" applyFont="1" applyFill="1" applyBorder="1" applyAlignment="1" applyProtection="1">
      <alignment/>
      <protection/>
    </xf>
    <xf numFmtId="0" fontId="24" fillId="24" borderId="0" xfId="0" applyFont="1" applyFill="1" applyBorder="1" applyAlignment="1" applyProtection="1">
      <alignment horizontal="center" vertical="center"/>
      <protection/>
    </xf>
    <xf numFmtId="2" fontId="24" fillId="24" borderId="0" xfId="0" applyNumberFormat="1" applyFont="1" applyFill="1" applyBorder="1" applyAlignment="1" applyProtection="1">
      <alignment horizontal="center" shrinkToFit="1"/>
      <protection/>
    </xf>
    <xf numFmtId="2" fontId="9" fillId="24" borderId="0" xfId="0" applyNumberFormat="1" applyFont="1" applyFill="1" applyBorder="1" applyAlignment="1" applyProtection="1">
      <alignment/>
      <protection/>
    </xf>
    <xf numFmtId="2" fontId="2" fillId="24" borderId="0" xfId="0" applyNumberFormat="1" applyFont="1" applyFill="1" applyBorder="1" applyAlignment="1" applyProtection="1">
      <alignment/>
      <protection/>
    </xf>
    <xf numFmtId="0" fontId="2" fillId="25" borderId="24" xfId="0" applyFont="1" applyFill="1" applyBorder="1" applyAlignment="1" applyProtection="1">
      <alignment/>
      <protection/>
    </xf>
    <xf numFmtId="0" fontId="2" fillId="24" borderId="25" xfId="0" applyFont="1" applyFill="1" applyBorder="1" applyAlignment="1" applyProtection="1">
      <alignment/>
      <protection/>
    </xf>
    <xf numFmtId="2" fontId="2" fillId="24" borderId="26" xfId="0" applyNumberFormat="1" applyFont="1" applyFill="1" applyBorder="1" applyAlignment="1" applyProtection="1">
      <alignment/>
      <protection/>
    </xf>
    <xf numFmtId="0" fontId="4" fillId="0" borderId="26" xfId="0" applyFont="1" applyBorder="1" applyAlignment="1" applyProtection="1">
      <alignment horizontal="right"/>
      <protection/>
    </xf>
    <xf numFmtId="0" fontId="4" fillId="0" borderId="27" xfId="0" applyFont="1" applyBorder="1" applyAlignment="1" applyProtection="1">
      <alignment horizontal="right"/>
      <protection/>
    </xf>
    <xf numFmtId="0" fontId="21" fillId="24" borderId="28" xfId="0" applyFont="1" applyFill="1" applyBorder="1" applyAlignment="1" applyProtection="1">
      <alignment/>
      <protection/>
    </xf>
    <xf numFmtId="2" fontId="21" fillId="24" borderId="29" xfId="0" applyNumberFormat="1" applyFont="1" applyFill="1" applyBorder="1" applyAlignment="1" applyProtection="1">
      <alignment/>
      <protection/>
    </xf>
    <xf numFmtId="0" fontId="21" fillId="24" borderId="0" xfId="0" applyFont="1" applyFill="1" applyBorder="1" applyAlignment="1" applyProtection="1">
      <alignment vertical="center"/>
      <protection/>
    </xf>
    <xf numFmtId="0" fontId="28" fillId="24" borderId="0" xfId="0" applyFont="1" applyFill="1" applyBorder="1" applyAlignment="1" applyProtection="1">
      <alignment horizontal="right"/>
      <protection/>
    </xf>
    <xf numFmtId="0" fontId="28" fillId="24" borderId="0" xfId="0" applyFont="1" applyFill="1" applyBorder="1" applyAlignment="1" applyProtection="1">
      <alignment horizontal="center"/>
      <protection/>
    </xf>
    <xf numFmtId="0" fontId="28" fillId="24" borderId="0" xfId="0" applyFont="1" applyFill="1" applyBorder="1" applyAlignment="1" applyProtection="1">
      <alignment/>
      <protection/>
    </xf>
    <xf numFmtId="173" fontId="28" fillId="24" borderId="0" xfId="46" applyNumberFormat="1" applyFont="1" applyFill="1" applyBorder="1" applyAlignment="1" applyProtection="1">
      <alignment shrinkToFit="1"/>
      <protection/>
    </xf>
    <xf numFmtId="2" fontId="24" fillId="24" borderId="0" xfId="0" applyNumberFormat="1" applyFont="1" applyFill="1" applyBorder="1" applyAlignment="1" applyProtection="1">
      <alignment/>
      <protection/>
    </xf>
    <xf numFmtId="2" fontId="28" fillId="24" borderId="0" xfId="46" applyNumberFormat="1" applyFont="1" applyFill="1" applyBorder="1" applyAlignment="1" applyProtection="1">
      <alignment/>
      <protection/>
    </xf>
    <xf numFmtId="0" fontId="24" fillId="24" borderId="0" xfId="0" applyFont="1" applyFill="1" applyBorder="1" applyAlignment="1" applyProtection="1">
      <alignment vertical="center" wrapText="1"/>
      <protection/>
    </xf>
    <xf numFmtId="174" fontId="24" fillId="24" borderId="0" xfId="0" applyNumberFormat="1" applyFont="1" applyFill="1" applyBorder="1" applyAlignment="1" applyProtection="1">
      <alignment horizontal="center" vertical="center" shrinkToFit="1"/>
      <protection/>
    </xf>
    <xf numFmtId="0" fontId="15" fillId="24" borderId="0" xfId="0" applyFont="1" applyFill="1" applyBorder="1" applyAlignment="1" applyProtection="1">
      <alignment horizontal="left" shrinkToFit="1"/>
      <protection/>
    </xf>
    <xf numFmtId="0" fontId="7" fillId="24" borderId="0" xfId="0" applyFont="1" applyFill="1" applyBorder="1" applyAlignment="1" applyProtection="1">
      <alignment horizontal="left" vertical="center" shrinkToFit="1"/>
      <protection/>
    </xf>
    <xf numFmtId="0" fontId="7" fillId="24" borderId="0" xfId="0" applyFont="1" applyFill="1" applyBorder="1" applyAlignment="1" applyProtection="1">
      <alignment horizontal="center" vertical="center" wrapText="1"/>
      <protection/>
    </xf>
    <xf numFmtId="0" fontId="24" fillId="25" borderId="10" xfId="0" applyFont="1" applyFill="1" applyBorder="1" applyAlignment="1" applyProtection="1">
      <alignment horizontal="center" vertical="center"/>
      <protection locked="0"/>
    </xf>
    <xf numFmtId="2" fontId="26" fillId="25" borderId="10" xfId="0" applyNumberFormat="1" applyFont="1" applyFill="1" applyBorder="1" applyAlignment="1" applyProtection="1">
      <alignment/>
      <protection locked="0"/>
    </xf>
    <xf numFmtId="2" fontId="24" fillId="24" borderId="0" xfId="0" applyNumberFormat="1" applyFont="1" applyFill="1" applyBorder="1" applyAlignment="1" applyProtection="1">
      <alignment/>
      <protection/>
    </xf>
    <xf numFmtId="2" fontId="63" fillId="24" borderId="0" xfId="0" applyNumberFormat="1" applyFont="1" applyFill="1" applyBorder="1" applyAlignment="1" applyProtection="1">
      <alignment shrinkToFit="1"/>
      <protection/>
    </xf>
    <xf numFmtId="14" fontId="24" fillId="24" borderId="0" xfId="46" applyNumberFormat="1" applyFont="1" applyFill="1" applyBorder="1" applyAlignment="1" applyProtection="1">
      <alignment vertical="center"/>
      <protection/>
    </xf>
    <xf numFmtId="14" fontId="24" fillId="25" borderId="10" xfId="46" applyNumberFormat="1" applyFont="1" applyFill="1" applyBorder="1" applyAlignment="1" applyProtection="1">
      <alignment horizontal="center" vertical="center"/>
      <protection locked="0"/>
    </xf>
    <xf numFmtId="0" fontId="24" fillId="11" borderId="19" xfId="0" applyFont="1" applyFill="1" applyBorder="1" applyAlignment="1" applyProtection="1">
      <alignment horizontal="left" vertical="center"/>
      <protection/>
    </xf>
    <xf numFmtId="0" fontId="28" fillId="16" borderId="22" xfId="36" applyFont="1" applyFill="1" applyBorder="1" applyAlignment="1" applyProtection="1">
      <alignment horizontal="center" vertical="center" wrapText="1" shrinkToFit="1"/>
      <protection/>
    </xf>
    <xf numFmtId="0" fontId="94" fillId="24" borderId="0" xfId="0" applyFont="1" applyFill="1" applyAlignment="1" applyProtection="1">
      <alignment vertical="center"/>
      <protection/>
    </xf>
    <xf numFmtId="172" fontId="28" fillId="0" borderId="0" xfId="46" applyNumberFormat="1" applyFont="1" applyFill="1" applyBorder="1" applyAlignment="1" applyProtection="1">
      <alignment/>
      <protection/>
    </xf>
    <xf numFmtId="0" fontId="24" fillId="0" borderId="0" xfId="0" applyFont="1" applyAlignment="1" applyProtection="1">
      <alignment horizontal="right"/>
      <protection/>
    </xf>
    <xf numFmtId="2" fontId="24" fillId="24" borderId="0" xfId="0" applyNumberFormat="1" applyFont="1" applyFill="1" applyBorder="1" applyAlignment="1" applyProtection="1">
      <alignment horizontal="center" vertical="center"/>
      <protection/>
    </xf>
    <xf numFmtId="2" fontId="24" fillId="24" borderId="0" xfId="0" applyNumberFormat="1" applyFont="1" applyFill="1" applyAlignment="1" applyProtection="1">
      <alignment vertical="center" shrinkToFit="1"/>
      <protection/>
    </xf>
    <xf numFmtId="2" fontId="24" fillId="24" borderId="0" xfId="0" applyNumberFormat="1" applyFont="1" applyFill="1" applyAlignment="1" applyProtection="1">
      <alignment vertical="center"/>
      <protection/>
    </xf>
    <xf numFmtId="0" fontId="24" fillId="24" borderId="0" xfId="0" applyFont="1" applyFill="1" applyAlignment="1" applyProtection="1">
      <alignment vertical="center"/>
      <protection/>
    </xf>
    <xf numFmtId="166" fontId="28" fillId="0" borderId="0" xfId="0" applyNumberFormat="1" applyFont="1" applyFill="1" applyBorder="1" applyAlignment="1" applyProtection="1">
      <alignment vertical="center"/>
      <protection/>
    </xf>
    <xf numFmtId="0" fontId="28" fillId="0" borderId="0" xfId="0" applyFont="1" applyFill="1" applyBorder="1" applyAlignment="1" applyProtection="1">
      <alignment vertical="center"/>
      <protection/>
    </xf>
    <xf numFmtId="1" fontId="28" fillId="0" borderId="0" xfId="0" applyNumberFormat="1" applyFont="1" applyFill="1" applyBorder="1" applyAlignment="1" applyProtection="1">
      <alignment vertical="center"/>
      <protection/>
    </xf>
    <xf numFmtId="165" fontId="16" fillId="25" borderId="10" xfId="45" applyFont="1" applyFill="1" applyBorder="1" applyAlignment="1" applyProtection="1">
      <alignment horizontal="center" vertical="center"/>
      <protection locked="0"/>
    </xf>
    <xf numFmtId="0" fontId="24" fillId="15" borderId="10" xfId="0" applyFont="1" applyFill="1" applyBorder="1" applyAlignment="1" applyProtection="1">
      <alignment vertical="center" shrinkToFit="1"/>
      <protection/>
    </xf>
    <xf numFmtId="0" fontId="10" fillId="24" borderId="0" xfId="0" applyFont="1" applyFill="1" applyAlignment="1" applyProtection="1">
      <alignment vertical="center"/>
      <protection/>
    </xf>
    <xf numFmtId="0" fontId="66" fillId="24" borderId="0" xfId="0" applyFont="1" applyFill="1" applyBorder="1" applyAlignment="1" applyProtection="1">
      <alignment horizontal="left" vertical="center"/>
      <protection/>
    </xf>
    <xf numFmtId="1" fontId="24" fillId="24" borderId="0" xfId="45" applyNumberFormat="1" applyFont="1" applyFill="1" applyBorder="1" applyAlignment="1" applyProtection="1">
      <alignment horizontal="center"/>
      <protection/>
    </xf>
    <xf numFmtId="2" fontId="24" fillId="24" borderId="0" xfId="45" applyNumberFormat="1" applyFont="1" applyFill="1" applyBorder="1" applyAlignment="1" applyProtection="1">
      <alignment horizontal="center" vertical="center"/>
      <protection/>
    </xf>
    <xf numFmtId="0" fontId="26" fillId="24" borderId="0" xfId="0" applyFont="1" applyFill="1" applyBorder="1" applyAlignment="1" applyProtection="1">
      <alignment horizontal="left" vertical="center"/>
      <protection/>
    </xf>
    <xf numFmtId="14" fontId="24" fillId="24" borderId="0" xfId="46" applyNumberFormat="1" applyFont="1" applyFill="1" applyBorder="1" applyAlignment="1" applyProtection="1">
      <alignment horizontal="center" vertical="center"/>
      <protection/>
    </xf>
    <xf numFmtId="2" fontId="28" fillId="24" borderId="19" xfId="0" applyNumberFormat="1" applyFont="1" applyFill="1" applyBorder="1" applyAlignment="1" applyProtection="1">
      <alignment horizontal="center" vertical="center" shrinkToFit="1"/>
      <protection/>
    </xf>
    <xf numFmtId="2" fontId="28" fillId="24" borderId="23" xfId="0" applyNumberFormat="1" applyFont="1" applyFill="1" applyBorder="1" applyAlignment="1" applyProtection="1">
      <alignment horizontal="center" vertical="center" shrinkToFit="1"/>
      <protection/>
    </xf>
    <xf numFmtId="2" fontId="28" fillId="24" borderId="16" xfId="0" applyNumberFormat="1" applyFont="1" applyFill="1" applyBorder="1" applyAlignment="1" applyProtection="1">
      <alignment horizontal="center" vertical="center" shrinkToFit="1"/>
      <protection/>
    </xf>
    <xf numFmtId="0" fontId="58" fillId="0" borderId="19" xfId="0" applyFont="1" applyBorder="1" applyAlignment="1" applyProtection="1">
      <alignment horizontal="left" vertical="center" wrapText="1"/>
      <protection/>
    </xf>
    <xf numFmtId="2" fontId="24" fillId="24" borderId="0" xfId="0" applyNumberFormat="1" applyFont="1" applyFill="1" applyBorder="1" applyAlignment="1" applyProtection="1">
      <alignment horizontal="right" vertical="center" shrinkToFit="1"/>
      <protection/>
    </xf>
    <xf numFmtId="0" fontId="2" fillId="24" borderId="0" xfId="0" applyFont="1" applyFill="1" applyAlignment="1" applyProtection="1">
      <alignment/>
      <protection hidden="1"/>
    </xf>
    <xf numFmtId="0" fontId="2" fillId="0" borderId="0" xfId="0" applyFont="1" applyAlignment="1" applyProtection="1">
      <alignment/>
      <protection hidden="1"/>
    </xf>
    <xf numFmtId="0" fontId="50" fillId="24" borderId="0" xfId="36" applyFont="1" applyFill="1" applyBorder="1" applyAlignment="1" applyProtection="1">
      <alignment vertical="center"/>
      <protection hidden="1"/>
    </xf>
    <xf numFmtId="0" fontId="2" fillId="24" borderId="0" xfId="0" applyFont="1" applyFill="1" applyBorder="1" applyAlignment="1" applyProtection="1">
      <alignment/>
      <protection hidden="1"/>
    </xf>
    <xf numFmtId="0" fontId="2" fillId="24" borderId="0" xfId="0" applyFont="1" applyFill="1" applyAlignment="1" applyProtection="1">
      <alignment horizontal="left"/>
      <protection hidden="1"/>
    </xf>
    <xf numFmtId="0" fontId="2" fillId="0" borderId="0" xfId="0" applyFont="1" applyAlignment="1" applyProtection="1">
      <alignment horizontal="left"/>
      <protection hidden="1"/>
    </xf>
    <xf numFmtId="0" fontId="7" fillId="24" borderId="0" xfId="0" applyFont="1" applyFill="1" applyBorder="1" applyAlignment="1" applyProtection="1">
      <alignment horizontal="justify" wrapText="1"/>
      <protection hidden="1"/>
    </xf>
    <xf numFmtId="0" fontId="2" fillId="24" borderId="0" xfId="0" applyFont="1" applyFill="1" applyBorder="1" applyAlignment="1" applyProtection="1">
      <alignment horizontal="justify"/>
      <protection hidden="1"/>
    </xf>
    <xf numFmtId="0" fontId="2" fillId="24" borderId="0" xfId="0" applyFont="1" applyFill="1" applyAlignment="1" applyProtection="1">
      <alignment horizontal="justify"/>
      <protection hidden="1"/>
    </xf>
    <xf numFmtId="165" fontId="24" fillId="24" borderId="0" xfId="45" applyFont="1" applyFill="1" applyBorder="1" applyAlignment="1" applyProtection="1">
      <alignment vertical="center" shrinkToFit="1"/>
      <protection/>
    </xf>
    <xf numFmtId="165" fontId="24" fillId="24" borderId="0" xfId="45" applyNumberFormat="1" applyFont="1" applyFill="1" applyBorder="1" applyAlignment="1" applyProtection="1">
      <alignment vertical="center" shrinkToFit="1"/>
      <protection/>
    </xf>
    <xf numFmtId="166" fontId="28" fillId="24" borderId="0" xfId="0" applyNumberFormat="1" applyFont="1" applyFill="1" applyBorder="1" applyAlignment="1" applyProtection="1">
      <alignment vertical="center"/>
      <protection/>
    </xf>
    <xf numFmtId="1" fontId="28" fillId="24" borderId="0" xfId="0" applyNumberFormat="1" applyFont="1" applyFill="1" applyBorder="1" applyAlignment="1" applyProtection="1">
      <alignment vertical="center"/>
      <protection/>
    </xf>
    <xf numFmtId="2" fontId="91" fillId="24" borderId="0" xfId="0" applyNumberFormat="1" applyFont="1" applyFill="1" applyBorder="1" applyAlignment="1" applyProtection="1">
      <alignment/>
      <protection/>
    </xf>
    <xf numFmtId="2" fontId="24" fillId="24" borderId="0" xfId="0" applyNumberFormat="1" applyFont="1" applyFill="1" applyBorder="1" applyAlignment="1" applyProtection="1">
      <alignment vertical="center" shrinkToFit="1"/>
      <protection/>
    </xf>
    <xf numFmtId="177" fontId="24" fillId="24" borderId="30" xfId="45" applyNumberFormat="1" applyFont="1" applyFill="1" applyBorder="1" applyAlignment="1" applyProtection="1">
      <alignment vertical="center" shrinkToFit="1"/>
      <protection/>
    </xf>
    <xf numFmtId="177" fontId="24" fillId="24" borderId="31" xfId="45" applyNumberFormat="1" applyFont="1" applyFill="1" applyBorder="1" applyAlignment="1" applyProtection="1">
      <alignment vertical="center" shrinkToFit="1"/>
      <protection/>
    </xf>
    <xf numFmtId="0" fontId="28" fillId="24" borderId="0" xfId="0" applyFont="1" applyFill="1" applyBorder="1" applyAlignment="1" applyProtection="1">
      <alignment wrapText="1"/>
      <protection/>
    </xf>
    <xf numFmtId="0" fontId="24" fillId="24" borderId="0" xfId="0" applyFont="1" applyFill="1" applyBorder="1" applyAlignment="1" applyProtection="1">
      <alignment horizontal="right"/>
      <protection/>
    </xf>
    <xf numFmtId="167" fontId="24" fillId="24" borderId="30" xfId="0" applyNumberFormat="1" applyFont="1" applyFill="1" applyBorder="1" applyAlignment="1" applyProtection="1">
      <alignment horizontal="right" vertical="center" shrinkToFit="1"/>
      <protection/>
    </xf>
    <xf numFmtId="167" fontId="24" fillId="24" borderId="31" xfId="0" applyNumberFormat="1" applyFont="1" applyFill="1" applyBorder="1" applyAlignment="1" applyProtection="1">
      <alignment horizontal="right" vertical="center" shrinkToFit="1"/>
      <protection/>
    </xf>
    <xf numFmtId="0" fontId="24" fillId="15" borderId="32" xfId="0" applyFont="1" applyFill="1" applyBorder="1" applyAlignment="1" applyProtection="1">
      <alignment horizontal="right" vertical="center" shrinkToFit="1"/>
      <protection/>
    </xf>
    <xf numFmtId="0" fontId="24" fillId="15" borderId="33" xfId="0" applyFont="1" applyFill="1" applyBorder="1" applyAlignment="1" applyProtection="1">
      <alignment horizontal="right" vertical="center" shrinkToFit="1"/>
      <protection/>
    </xf>
    <xf numFmtId="0" fontId="24" fillId="15" borderId="32" xfId="0" applyFont="1" applyFill="1" applyBorder="1" applyAlignment="1" applyProtection="1">
      <alignment vertical="center" shrinkToFit="1"/>
      <protection/>
    </xf>
    <xf numFmtId="0" fontId="24" fillId="15" borderId="33" xfId="0" applyFont="1" applyFill="1" applyBorder="1" applyAlignment="1" applyProtection="1">
      <alignment vertical="center" shrinkToFit="1"/>
      <protection/>
    </xf>
    <xf numFmtId="1" fontId="16" fillId="24" borderId="0" xfId="0" applyNumberFormat="1" applyFont="1" applyFill="1" applyBorder="1" applyAlignment="1" applyProtection="1">
      <alignment horizontal="center" shrinkToFit="1"/>
      <protection/>
    </xf>
    <xf numFmtId="2" fontId="16" fillId="24" borderId="0" xfId="0" applyNumberFormat="1" applyFont="1" applyFill="1" applyBorder="1" applyAlignment="1" applyProtection="1">
      <alignment horizontal="center" shrinkToFit="1"/>
      <protection/>
    </xf>
    <xf numFmtId="0" fontId="7" fillId="24" borderId="0" xfId="0" applyFont="1" applyFill="1" applyBorder="1" applyAlignment="1" applyProtection="1">
      <alignment horizontal="center" vertical="center"/>
      <protection/>
    </xf>
    <xf numFmtId="0" fontId="7" fillId="24" borderId="0" xfId="0" applyFont="1" applyFill="1" applyBorder="1" applyAlignment="1" applyProtection="1">
      <alignment horizontal="center" vertical="center"/>
      <protection/>
    </xf>
    <xf numFmtId="0" fontId="50" fillId="24" borderId="0" xfId="36" applyFont="1" applyFill="1" applyBorder="1" applyAlignment="1" applyProtection="1">
      <alignment horizontal="center" vertical="center"/>
      <protection/>
    </xf>
    <xf numFmtId="165" fontId="24" fillId="24" borderId="0" xfId="45" applyFont="1" applyFill="1" applyBorder="1" applyAlignment="1" applyProtection="1">
      <alignment horizontal="center" vertical="center"/>
      <protection/>
    </xf>
    <xf numFmtId="2" fontId="24" fillId="24" borderId="34" xfId="0" applyNumberFormat="1" applyFont="1" applyFill="1" applyBorder="1" applyAlignment="1" applyProtection="1">
      <alignment horizontal="right" vertical="center" shrinkToFit="1"/>
      <protection/>
    </xf>
    <xf numFmtId="2" fontId="28" fillId="24" borderId="30" xfId="0" applyNumberFormat="1" applyFont="1" applyFill="1" applyBorder="1" applyAlignment="1" applyProtection="1">
      <alignment vertical="center" shrinkToFit="1"/>
      <protection/>
    </xf>
    <xf numFmtId="2" fontId="28" fillId="24" borderId="31" xfId="0" applyNumberFormat="1" applyFont="1" applyFill="1" applyBorder="1" applyAlignment="1" applyProtection="1">
      <alignment vertical="center" shrinkToFit="1"/>
      <protection/>
    </xf>
    <xf numFmtId="2" fontId="7" fillId="24" borderId="19" xfId="0" applyNumberFormat="1" applyFont="1" applyFill="1" applyBorder="1" applyAlignment="1" applyProtection="1">
      <alignment horizontal="center" vertical="center"/>
      <protection/>
    </xf>
    <xf numFmtId="2" fontId="7" fillId="24" borderId="16" xfId="0" applyNumberFormat="1" applyFont="1" applyFill="1" applyBorder="1" applyAlignment="1" applyProtection="1">
      <alignment horizontal="center" vertical="center"/>
      <protection/>
    </xf>
    <xf numFmtId="2" fontId="16" fillId="24" borderId="23" xfId="0" applyNumberFormat="1" applyFont="1" applyFill="1" applyBorder="1" applyAlignment="1" applyProtection="1">
      <alignment horizontal="center" vertical="center"/>
      <protection/>
    </xf>
    <xf numFmtId="2" fontId="7" fillId="24" borderId="0" xfId="0" applyNumberFormat="1" applyFont="1" applyFill="1" applyBorder="1" applyAlignment="1" applyProtection="1">
      <alignment horizontal="center" shrinkToFit="1"/>
      <protection/>
    </xf>
    <xf numFmtId="0" fontId="28" fillId="16" borderId="21" xfId="36" applyFont="1" applyFill="1" applyBorder="1" applyAlignment="1" applyProtection="1">
      <alignment horizontal="center" vertical="center"/>
      <protection/>
    </xf>
    <xf numFmtId="0" fontId="28" fillId="16" borderId="22" xfId="36" applyFont="1" applyFill="1" applyBorder="1" applyAlignment="1" applyProtection="1">
      <alignment horizontal="center" vertical="center"/>
      <protection/>
    </xf>
    <xf numFmtId="167" fontId="7" fillId="24" borderId="0" xfId="46" applyNumberFormat="1" applyFont="1" applyFill="1" applyBorder="1" applyAlignment="1" applyProtection="1">
      <alignment horizontal="center" vertical="center"/>
      <protection/>
    </xf>
    <xf numFmtId="0" fontId="24" fillId="11" borderId="0" xfId="0" applyFont="1" applyFill="1" applyAlignment="1" applyProtection="1">
      <alignment horizontal="center" vertical="center"/>
      <protection/>
    </xf>
    <xf numFmtId="0" fontId="15" fillId="24" borderId="0" xfId="0" applyFont="1" applyFill="1" applyAlignment="1" applyProtection="1">
      <alignment horizontal="left" shrinkToFit="1"/>
      <protection/>
    </xf>
    <xf numFmtId="2" fontId="7" fillId="25" borderId="16" xfId="0" applyNumberFormat="1" applyFont="1" applyFill="1" applyBorder="1" applyAlignment="1" applyProtection="1">
      <alignment horizontal="center" vertical="center"/>
      <protection locked="0"/>
    </xf>
    <xf numFmtId="0" fontId="7" fillId="15" borderId="19" xfId="0" applyFont="1" applyFill="1" applyBorder="1" applyAlignment="1" applyProtection="1">
      <alignment horizontal="center" vertical="center" wrapText="1" shrinkToFit="1"/>
      <protection/>
    </xf>
    <xf numFmtId="0" fontId="7" fillId="15" borderId="16" xfId="0" applyFont="1" applyFill="1" applyBorder="1" applyAlignment="1" applyProtection="1">
      <alignment horizontal="center" vertical="center" wrapText="1" shrinkToFit="1"/>
      <protection/>
    </xf>
    <xf numFmtId="2" fontId="16" fillId="24" borderId="19" xfId="0" applyNumberFormat="1" applyFont="1" applyFill="1" applyBorder="1" applyAlignment="1" applyProtection="1">
      <alignment horizontal="center" vertical="center"/>
      <protection/>
    </xf>
    <xf numFmtId="2" fontId="16" fillId="24" borderId="16" xfId="0" applyNumberFormat="1" applyFont="1" applyFill="1" applyBorder="1" applyAlignment="1" applyProtection="1">
      <alignment horizontal="center" vertical="center"/>
      <protection/>
    </xf>
    <xf numFmtId="0" fontId="15" fillId="24" borderId="15" xfId="0" applyFont="1" applyFill="1" applyBorder="1" applyAlignment="1" applyProtection="1">
      <alignment horizontal="left" shrinkToFit="1"/>
      <protection/>
    </xf>
    <xf numFmtId="0" fontId="66" fillId="24" borderId="0" xfId="0" applyFont="1" applyFill="1" applyBorder="1" applyAlignment="1" applyProtection="1">
      <alignment horizontal="left" vertical="center" wrapText="1"/>
      <protection/>
    </xf>
    <xf numFmtId="0" fontId="66" fillId="24" borderId="15" xfId="0" applyFont="1" applyFill="1" applyBorder="1" applyAlignment="1" applyProtection="1">
      <alignment horizontal="left" vertical="center" wrapText="1"/>
      <protection/>
    </xf>
    <xf numFmtId="2" fontId="7" fillId="25" borderId="19" xfId="0" applyNumberFormat="1" applyFont="1" applyFill="1" applyBorder="1" applyAlignment="1" applyProtection="1">
      <alignment horizontal="center" vertical="center"/>
      <protection locked="0"/>
    </xf>
    <xf numFmtId="0" fontId="7" fillId="25" borderId="23" xfId="0" applyFont="1" applyFill="1" applyBorder="1" applyAlignment="1" applyProtection="1">
      <alignment horizontal="center" vertical="center"/>
      <protection locked="0"/>
    </xf>
    <xf numFmtId="0" fontId="49" fillId="15" borderId="19" xfId="0" applyFont="1" applyFill="1" applyBorder="1" applyAlignment="1" applyProtection="1">
      <alignment horizontal="center" vertical="center" wrapText="1" shrinkToFit="1"/>
      <protection/>
    </xf>
    <xf numFmtId="0" fontId="49" fillId="15" borderId="16" xfId="0" applyFont="1" applyFill="1" applyBorder="1" applyAlignment="1" applyProtection="1">
      <alignment horizontal="center" vertical="center" wrapText="1" shrinkToFit="1"/>
      <protection/>
    </xf>
    <xf numFmtId="0" fontId="15" fillId="24" borderId="0" xfId="0" applyFont="1" applyFill="1" applyBorder="1" applyAlignment="1" applyProtection="1">
      <alignment horizontal="left" shrinkToFit="1"/>
      <protection/>
    </xf>
    <xf numFmtId="0" fontId="28" fillId="16" borderId="22" xfId="36" applyFont="1" applyFill="1" applyBorder="1" applyAlignment="1" applyProtection="1">
      <alignment horizontal="center" vertical="center" shrinkToFit="1"/>
      <protection/>
    </xf>
    <xf numFmtId="14" fontId="7" fillId="25" borderId="19" xfId="46" applyNumberFormat="1" applyFont="1" applyFill="1" applyBorder="1" applyAlignment="1" applyProtection="1">
      <alignment horizontal="center" vertical="center"/>
      <protection locked="0"/>
    </xf>
    <xf numFmtId="14" fontId="7" fillId="25" borderId="16" xfId="46" applyNumberFormat="1" applyFont="1" applyFill="1" applyBorder="1" applyAlignment="1" applyProtection="1">
      <alignment horizontal="center" vertical="center"/>
      <protection locked="0"/>
    </xf>
    <xf numFmtId="0" fontId="28" fillId="16" borderId="21" xfId="36" applyFont="1" applyFill="1" applyBorder="1" applyAlignment="1" applyProtection="1">
      <alignment horizontal="center" vertical="center" shrinkToFit="1"/>
      <protection/>
    </xf>
    <xf numFmtId="0" fontId="16" fillId="24" borderId="0" xfId="0" applyFont="1" applyFill="1" applyBorder="1" applyAlignment="1" applyProtection="1">
      <alignment horizontal="justify" wrapText="1"/>
      <protection hidden="1"/>
    </xf>
    <xf numFmtId="0" fontId="22" fillId="24" borderId="0" xfId="0" applyFont="1" applyFill="1" applyBorder="1" applyAlignment="1" applyProtection="1">
      <alignment horizontal="center" wrapText="1"/>
      <protection hidden="1"/>
    </xf>
    <xf numFmtId="0" fontId="33" fillId="24" borderId="0" xfId="36" applyFont="1" applyFill="1" applyBorder="1" applyAlignment="1" applyProtection="1">
      <alignment horizontal="center"/>
      <protection hidden="1"/>
    </xf>
    <xf numFmtId="0" fontId="20" fillId="24" borderId="0" xfId="0" applyFont="1" applyFill="1" applyBorder="1" applyAlignment="1" applyProtection="1">
      <alignment horizontal="left"/>
      <protection hidden="1"/>
    </xf>
    <xf numFmtId="0" fontId="16" fillId="24" borderId="0" xfId="0" applyFont="1" applyFill="1" applyAlignment="1" applyProtection="1">
      <alignment horizontal="justify" wrapText="1"/>
      <protection hidden="1"/>
    </xf>
    <xf numFmtId="0" fontId="29" fillId="24" borderId="0" xfId="0" applyFont="1" applyFill="1" applyAlignment="1" applyProtection="1">
      <alignment horizontal="justify" wrapText="1"/>
      <protection hidden="1"/>
    </xf>
    <xf numFmtId="0" fontId="30" fillId="24" borderId="0" xfId="0" applyFont="1" applyFill="1" applyAlignment="1" applyProtection="1" quotePrefix="1">
      <alignment horizontal="justify" wrapText="1"/>
      <protection hidden="1"/>
    </xf>
    <xf numFmtId="0" fontId="16" fillId="24" borderId="0" xfId="0" applyFont="1" applyFill="1" applyAlignment="1" applyProtection="1" quotePrefix="1">
      <alignment horizontal="justify" wrapText="1"/>
      <protection hidden="1"/>
    </xf>
    <xf numFmtId="0" fontId="30" fillId="24" borderId="0" xfId="0" applyFont="1" applyFill="1" applyAlignment="1" applyProtection="1">
      <alignment horizontal="justify" wrapText="1"/>
      <protection hidden="1"/>
    </xf>
    <xf numFmtId="0" fontId="16" fillId="24" borderId="0" xfId="0" applyNumberFormat="1" applyFont="1" applyFill="1" applyAlignment="1" applyProtection="1">
      <alignment horizontal="justify" wrapText="1"/>
      <protection hidden="1"/>
    </xf>
    <xf numFmtId="0" fontId="16" fillId="24" borderId="0" xfId="0" applyNumberFormat="1" applyFont="1" applyFill="1" applyAlignment="1" applyProtection="1">
      <alignment horizontal="left" wrapText="1"/>
      <protection hidden="1"/>
    </xf>
    <xf numFmtId="0" fontId="30" fillId="24" borderId="0" xfId="0" applyNumberFormat="1" applyFont="1" applyFill="1" applyAlignment="1" applyProtection="1">
      <alignment horizontal="justify" wrapText="1"/>
      <protection hidden="1"/>
    </xf>
    <xf numFmtId="0" fontId="31" fillId="24" borderId="0" xfId="0" applyNumberFormat="1" applyFont="1" applyFill="1" applyAlignment="1" applyProtection="1">
      <alignment horizontal="justify" wrapText="1"/>
      <protection hidden="1"/>
    </xf>
    <xf numFmtId="0" fontId="29" fillId="24" borderId="0" xfId="0" applyNumberFormat="1" applyFont="1" applyFill="1" applyAlignment="1" applyProtection="1">
      <alignment horizontal="justify" wrapText="1"/>
      <protection hidden="1"/>
    </xf>
    <xf numFmtId="0" fontId="22" fillId="24" borderId="0" xfId="0" applyFont="1" applyFill="1" applyAlignment="1" applyProtection="1" quotePrefix="1">
      <alignment horizontal="justify" wrapText="1"/>
      <protection hidden="1"/>
    </xf>
    <xf numFmtId="0" fontId="32" fillId="24" borderId="0" xfId="0" applyFont="1" applyFill="1" applyAlignment="1" applyProtection="1">
      <alignment horizontal="justify" wrapText="1"/>
      <protection hidden="1"/>
    </xf>
    <xf numFmtId="0" fontId="22" fillId="24" borderId="0" xfId="0" applyFont="1" applyFill="1" applyAlignment="1" applyProtection="1">
      <alignment horizontal="justify" wrapText="1"/>
      <protection hidden="1"/>
    </xf>
    <xf numFmtId="0" fontId="20" fillId="24" borderId="0" xfId="0" applyFont="1" applyFill="1" applyAlignment="1" applyProtection="1" quotePrefix="1">
      <alignment horizontal="justify" wrapText="1"/>
      <protection hidden="1"/>
    </xf>
    <xf numFmtId="0" fontId="32" fillId="24" borderId="0" xfId="0" applyFont="1" applyFill="1" applyAlignment="1" applyProtection="1" quotePrefix="1">
      <alignment horizontal="justify" wrapText="1"/>
      <protection hidden="1"/>
    </xf>
    <xf numFmtId="0" fontId="16" fillId="24" borderId="0" xfId="0" applyFont="1" applyFill="1" applyBorder="1" applyAlignment="1" applyProtection="1">
      <alignment horizontal="left" wrapText="1"/>
      <protection hidden="1"/>
    </xf>
    <xf numFmtId="0" fontId="29" fillId="16" borderId="21" xfId="36" applyFont="1" applyFill="1" applyBorder="1" applyAlignment="1" applyProtection="1">
      <alignment horizontal="center" vertical="center"/>
      <protection hidden="1"/>
    </xf>
    <xf numFmtId="0" fontId="29" fillId="16" borderId="22" xfId="36" applyFont="1" applyFill="1" applyBorder="1" applyAlignment="1" applyProtection="1">
      <alignment horizontal="center" vertical="center"/>
      <protection hidden="1"/>
    </xf>
    <xf numFmtId="0" fontId="16" fillId="24" borderId="0" xfId="0" applyFont="1" applyFill="1" applyAlignment="1" applyProtection="1">
      <alignment horizontal="left" vertical="center" wrapText="1"/>
      <protection hidden="1"/>
    </xf>
    <xf numFmtId="0" fontId="50" fillId="16" borderId="21" xfId="36" applyFont="1" applyFill="1" applyBorder="1" applyAlignment="1" applyProtection="1">
      <alignment horizontal="center" vertical="center"/>
      <protection hidden="1"/>
    </xf>
    <xf numFmtId="0" fontId="50" fillId="16" borderId="22" xfId="36" applyFont="1" applyFill="1" applyBorder="1" applyAlignment="1" applyProtection="1">
      <alignment horizontal="center" vertical="center"/>
      <protection hidden="1"/>
    </xf>
    <xf numFmtId="0" fontId="7" fillId="24" borderId="0" xfId="0" applyFont="1" applyFill="1" applyAlignment="1" applyProtection="1">
      <alignment horizontal="center" wrapText="1"/>
      <protection hidden="1"/>
    </xf>
    <xf numFmtId="0" fontId="22" fillId="24" borderId="0" xfId="0" applyFont="1" applyFill="1" applyAlignment="1" applyProtection="1">
      <alignment horizontal="center" wrapText="1"/>
      <protection hidden="1"/>
    </xf>
    <xf numFmtId="0" fontId="20" fillId="24" borderId="0" xfId="0" applyFont="1" applyFill="1" applyBorder="1" applyAlignment="1" applyProtection="1">
      <alignment horizontal="left"/>
      <protection hidden="1"/>
    </xf>
    <xf numFmtId="0" fontId="7" fillId="25" borderId="19" xfId="0" applyFont="1" applyFill="1" applyBorder="1" applyAlignment="1" applyProtection="1">
      <alignment horizontal="center" vertical="center"/>
      <protection locked="0"/>
    </xf>
    <xf numFmtId="0" fontId="7" fillId="25" borderId="16" xfId="0" applyFont="1" applyFill="1" applyBorder="1" applyAlignment="1" applyProtection="1">
      <alignment horizontal="center" vertical="center"/>
      <protection locked="0"/>
    </xf>
    <xf numFmtId="0" fontId="58" fillId="0" borderId="23" xfId="0" applyFont="1" applyBorder="1" applyAlignment="1" applyProtection="1">
      <alignment horizontal="left" vertical="center" wrapText="1"/>
      <protection/>
    </xf>
    <xf numFmtId="0" fontId="58" fillId="0" borderId="16" xfId="0" applyFont="1" applyBorder="1" applyAlignment="1" applyProtection="1">
      <alignment horizontal="left" vertical="center" wrapText="1"/>
      <protection/>
    </xf>
    <xf numFmtId="0" fontId="24" fillId="24" borderId="0" xfId="0" applyFont="1" applyFill="1" applyBorder="1" applyAlignment="1" applyProtection="1">
      <alignment horizontal="left" vertical="center"/>
      <protection/>
    </xf>
    <xf numFmtId="0" fontId="24" fillId="24" borderId="0" xfId="0" applyFont="1" applyFill="1" applyBorder="1" applyAlignment="1" applyProtection="1">
      <alignment horizontal="right" vertical="center"/>
      <protection/>
    </xf>
    <xf numFmtId="167" fontId="24" fillId="24" borderId="0" xfId="0" applyNumberFormat="1" applyFont="1" applyFill="1" applyBorder="1" applyAlignment="1" applyProtection="1">
      <alignment horizontal="right" vertical="center"/>
      <protection/>
    </xf>
    <xf numFmtId="166" fontId="28" fillId="24" borderId="0" xfId="0" applyNumberFormat="1" applyFont="1" applyFill="1" applyBorder="1" applyAlignment="1" applyProtection="1">
      <alignment horizontal="center" shrinkToFit="1"/>
      <protection/>
    </xf>
    <xf numFmtId="2" fontId="24" fillId="24" borderId="0" xfId="0" applyNumberFormat="1" applyFont="1" applyFill="1" applyAlignment="1" applyProtection="1">
      <alignment horizontal="right" shrinkToFit="1"/>
      <protection/>
    </xf>
    <xf numFmtId="2" fontId="24" fillId="24" borderId="0" xfId="0" applyNumberFormat="1" applyFont="1" applyFill="1" applyBorder="1" applyAlignment="1" applyProtection="1">
      <alignment horizontal="right" vertical="center" shrinkToFit="1"/>
      <protection/>
    </xf>
    <xf numFmtId="167" fontId="16" fillId="24" borderId="0" xfId="0" applyNumberFormat="1" applyFont="1" applyFill="1" applyBorder="1" applyAlignment="1" applyProtection="1">
      <alignment horizontal="center" shrinkToFit="1"/>
      <protection/>
    </xf>
    <xf numFmtId="2" fontId="24" fillId="24" borderId="0" xfId="0" applyNumberFormat="1" applyFont="1" applyFill="1" applyAlignment="1" applyProtection="1">
      <alignment horizontal="center"/>
      <protection/>
    </xf>
    <xf numFmtId="2" fontId="24" fillId="24" borderId="0" xfId="0" applyNumberFormat="1" applyFont="1" applyFill="1" applyBorder="1" applyAlignment="1" applyProtection="1">
      <alignment horizontal="right" vertical="center"/>
      <protection/>
    </xf>
    <xf numFmtId="167" fontId="28" fillId="24" borderId="0" xfId="0" applyNumberFormat="1" applyFont="1" applyFill="1" applyBorder="1" applyAlignment="1" applyProtection="1">
      <alignment horizontal="center" shrinkToFit="1"/>
      <protection/>
    </xf>
    <xf numFmtId="2" fontId="7" fillId="24" borderId="0" xfId="0" applyNumberFormat="1" applyFont="1" applyFill="1" applyBorder="1" applyAlignment="1" applyProtection="1">
      <alignment horizontal="right" vertical="center"/>
      <protection/>
    </xf>
    <xf numFmtId="0" fontId="24" fillId="15" borderId="19" xfId="0" applyFont="1" applyFill="1" applyBorder="1" applyAlignment="1" applyProtection="1">
      <alignment horizontal="left" vertical="center" shrinkToFit="1"/>
      <protection/>
    </xf>
    <xf numFmtId="0" fontId="24" fillId="15" borderId="23" xfId="0" applyFont="1" applyFill="1" applyBorder="1" applyAlignment="1" applyProtection="1">
      <alignment horizontal="left" vertical="center" shrinkToFit="1"/>
      <protection/>
    </xf>
    <xf numFmtId="0" fontId="24" fillId="15" borderId="16" xfId="0" applyFont="1" applyFill="1" applyBorder="1" applyAlignment="1" applyProtection="1">
      <alignment horizontal="left" vertical="center" shrinkToFit="1"/>
      <protection/>
    </xf>
    <xf numFmtId="165" fontId="28" fillId="0" borderId="35" xfId="0" applyNumberFormat="1" applyFont="1" applyBorder="1" applyAlignment="1" applyProtection="1">
      <alignment horizontal="left" vertical="center" shrinkToFit="1"/>
      <protection/>
    </xf>
    <xf numFmtId="0" fontId="28" fillId="0" borderId="36" xfId="0" applyFont="1" applyBorder="1" applyAlignment="1" applyProtection="1">
      <alignment horizontal="left" vertical="center" shrinkToFit="1"/>
      <protection/>
    </xf>
    <xf numFmtId="0" fontId="28" fillId="0" borderId="37" xfId="0" applyFont="1" applyBorder="1" applyAlignment="1" applyProtection="1">
      <alignment horizontal="left" vertical="center" shrinkToFit="1"/>
      <protection/>
    </xf>
    <xf numFmtId="0" fontId="24" fillId="15" borderId="25" xfId="0" applyFont="1" applyFill="1" applyBorder="1" applyAlignment="1" applyProtection="1">
      <alignment horizontal="center" vertical="center" shrinkToFit="1"/>
      <protection/>
    </xf>
    <xf numFmtId="0" fontId="24" fillId="15" borderId="26" xfId="0" applyFont="1" applyFill="1" applyBorder="1" applyAlignment="1" applyProtection="1">
      <alignment horizontal="center" vertical="center" shrinkToFit="1"/>
      <protection/>
    </xf>
    <xf numFmtId="0" fontId="24" fillId="15" borderId="38" xfId="0" applyFont="1" applyFill="1" applyBorder="1" applyAlignment="1" applyProtection="1">
      <alignment horizontal="center" vertical="center" shrinkToFit="1"/>
      <protection/>
    </xf>
    <xf numFmtId="0" fontId="24" fillId="15" borderId="39" xfId="0" applyFont="1" applyFill="1" applyBorder="1" applyAlignment="1" applyProtection="1">
      <alignment horizontal="center" vertical="center" shrinkToFit="1"/>
      <protection/>
    </xf>
    <xf numFmtId="0" fontId="24" fillId="15" borderId="21" xfId="0" applyFont="1" applyFill="1" applyBorder="1" applyAlignment="1" applyProtection="1">
      <alignment horizontal="center" vertical="center" shrinkToFit="1"/>
      <protection/>
    </xf>
    <xf numFmtId="0" fontId="24" fillId="15" borderId="22" xfId="0" applyFont="1" applyFill="1" applyBorder="1" applyAlignment="1" applyProtection="1">
      <alignment horizontal="center" vertical="center" shrinkToFit="1"/>
      <protection/>
    </xf>
    <xf numFmtId="0" fontId="28" fillId="0" borderId="19" xfId="0" applyFont="1" applyBorder="1" applyAlignment="1" applyProtection="1">
      <alignment horizontal="center" vertical="center"/>
      <protection/>
    </xf>
    <xf numFmtId="0" fontId="28" fillId="0" borderId="23" xfId="0" applyFont="1" applyBorder="1" applyAlignment="1" applyProtection="1">
      <alignment horizontal="center" vertical="center"/>
      <protection/>
    </xf>
    <xf numFmtId="0" fontId="28" fillId="0" borderId="40" xfId="0" applyFont="1" applyBorder="1" applyAlignment="1" applyProtection="1">
      <alignment horizontal="center" vertical="center"/>
      <protection/>
    </xf>
    <xf numFmtId="0" fontId="58" fillId="24" borderId="0" xfId="0" applyFont="1" applyFill="1" applyBorder="1" applyAlignment="1" applyProtection="1">
      <alignment horizontal="left" vertical="center" wrapText="1"/>
      <protection/>
    </xf>
    <xf numFmtId="0" fontId="29" fillId="16" borderId="21" xfId="36" applyFont="1" applyFill="1" applyBorder="1" applyAlignment="1" applyProtection="1">
      <alignment horizontal="center" vertical="center"/>
      <protection/>
    </xf>
    <xf numFmtId="0" fontId="29" fillId="16" borderId="22" xfId="36" applyFont="1" applyFill="1" applyBorder="1" applyAlignment="1" applyProtection="1">
      <alignment horizontal="center" vertical="center"/>
      <protection/>
    </xf>
    <xf numFmtId="0" fontId="2" fillId="24" borderId="23" xfId="0" applyFont="1" applyFill="1" applyBorder="1" applyAlignment="1" applyProtection="1">
      <alignment horizontal="center"/>
      <protection/>
    </xf>
    <xf numFmtId="0" fontId="2" fillId="24" borderId="23" xfId="0" applyFont="1" applyFill="1" applyBorder="1" applyAlignment="1" applyProtection="1">
      <alignment horizontal="center"/>
      <protection/>
    </xf>
    <xf numFmtId="0" fontId="16" fillId="0" borderId="14"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16" fillId="0" borderId="15" xfId="0" applyFont="1" applyBorder="1" applyAlignment="1" applyProtection="1">
      <alignment horizontal="center"/>
      <protection hidden="1"/>
    </xf>
    <xf numFmtId="0" fontId="16" fillId="16" borderId="21" xfId="36" applyFont="1" applyFill="1" applyBorder="1" applyAlignment="1" applyProtection="1">
      <alignment horizontal="center" vertical="center"/>
      <protection/>
    </xf>
    <xf numFmtId="0" fontId="16" fillId="16" borderId="22" xfId="36" applyFont="1" applyFill="1" applyBorder="1" applyAlignment="1" applyProtection="1">
      <alignment horizontal="center" vertical="center"/>
      <protection/>
    </xf>
    <xf numFmtId="0" fontId="50" fillId="16" borderId="21" xfId="36" applyFont="1" applyFill="1" applyBorder="1" applyAlignment="1" applyProtection="1">
      <alignment horizontal="center" vertical="center"/>
      <protection/>
    </xf>
    <xf numFmtId="0" fontId="50" fillId="16" borderId="22" xfId="36" applyFont="1" applyFill="1" applyBorder="1" applyAlignment="1" applyProtection="1">
      <alignment horizontal="center" vertical="center"/>
      <protection/>
    </xf>
    <xf numFmtId="0" fontId="29" fillId="16" borderId="21" xfId="36" applyFont="1" applyFill="1" applyBorder="1" applyAlignment="1" applyProtection="1">
      <alignment horizontal="center" vertical="center"/>
      <protection hidden="1"/>
    </xf>
    <xf numFmtId="0" fontId="29" fillId="16" borderId="22" xfId="36" applyFont="1" applyFill="1" applyBorder="1" applyAlignment="1" applyProtection="1">
      <alignment horizontal="center" vertical="center"/>
      <protection hidden="1"/>
    </xf>
    <xf numFmtId="0" fontId="16" fillId="25" borderId="19" xfId="0" applyFont="1" applyFill="1" applyBorder="1" applyAlignment="1" applyProtection="1">
      <alignment horizontal="center" shrinkToFit="1"/>
      <protection locked="0"/>
    </xf>
    <xf numFmtId="0" fontId="16" fillId="25" borderId="16" xfId="0" applyFont="1" applyFill="1" applyBorder="1" applyAlignment="1" applyProtection="1">
      <alignment horizontal="center" shrinkToFit="1"/>
      <protection locked="0"/>
    </xf>
    <xf numFmtId="0" fontId="16" fillId="22" borderId="19" xfId="0" applyFont="1" applyFill="1" applyBorder="1" applyAlignment="1" applyProtection="1">
      <alignment horizontal="center" shrinkToFit="1"/>
      <protection locked="0"/>
    </xf>
    <xf numFmtId="0" fontId="16" fillId="22" borderId="16" xfId="0" applyFont="1" applyFill="1" applyBorder="1" applyAlignment="1" applyProtection="1">
      <alignment horizontal="center" shrinkToFit="1"/>
      <protection locked="0"/>
    </xf>
    <xf numFmtId="0" fontId="16" fillId="25" borderId="23" xfId="0" applyFont="1" applyFill="1" applyBorder="1" applyAlignment="1" applyProtection="1">
      <alignment horizontal="center" shrinkToFit="1"/>
      <protection locked="0"/>
    </xf>
    <xf numFmtId="0" fontId="15" fillId="24" borderId="0" xfId="0" applyFont="1" applyFill="1" applyBorder="1" applyAlignment="1" applyProtection="1">
      <alignment horizontal="center" shrinkToFit="1"/>
      <protection/>
    </xf>
    <xf numFmtId="0" fontId="16" fillId="22" borderId="10" xfId="0" applyFont="1" applyFill="1" applyBorder="1" applyAlignment="1" applyProtection="1">
      <alignment horizontal="center" shrinkToFit="1"/>
      <protection locked="0"/>
    </xf>
    <xf numFmtId="0" fontId="16" fillId="25" borderId="10" xfId="0" applyFont="1" applyFill="1" applyBorder="1" applyAlignment="1" applyProtection="1">
      <alignment horizontal="center" shrinkToFit="1"/>
      <protection locked="0"/>
    </xf>
    <xf numFmtId="0" fontId="16" fillId="22" borderId="19" xfId="0" applyFont="1" applyFill="1" applyBorder="1" applyAlignment="1" applyProtection="1">
      <alignment horizontal="left" shrinkToFit="1"/>
      <protection locked="0"/>
    </xf>
    <xf numFmtId="0" fontId="16" fillId="22" borderId="23" xfId="0" applyFont="1" applyFill="1" applyBorder="1" applyAlignment="1" applyProtection="1">
      <alignment horizontal="left" shrinkToFit="1"/>
      <protection locked="0"/>
    </xf>
    <xf numFmtId="0" fontId="16" fillId="22" borderId="16" xfId="0" applyFont="1" applyFill="1" applyBorder="1" applyAlignment="1" applyProtection="1">
      <alignment horizontal="left" shrinkToFit="1"/>
      <protection locked="0"/>
    </xf>
    <xf numFmtId="0" fontId="16" fillId="22" borderId="23" xfId="0" applyFont="1" applyFill="1" applyBorder="1" applyAlignment="1" applyProtection="1">
      <alignment horizontal="center" shrinkToFit="1"/>
      <protection locked="0"/>
    </xf>
    <xf numFmtId="2" fontId="39" fillId="24" borderId="14" xfId="0" applyNumberFormat="1" applyFont="1" applyFill="1" applyBorder="1" applyAlignment="1" applyProtection="1">
      <alignment horizontal="left" vertical="center" shrinkToFit="1"/>
      <protection locked="0"/>
    </xf>
    <xf numFmtId="2" fontId="39" fillId="24" borderId="0" xfId="0" applyNumberFormat="1" applyFont="1" applyFill="1" applyAlignment="1" applyProtection="1">
      <alignment horizontal="left" vertical="center" shrinkToFit="1"/>
      <protection locked="0"/>
    </xf>
    <xf numFmtId="2" fontId="16" fillId="24" borderId="14" xfId="0" applyNumberFormat="1" applyFont="1" applyFill="1" applyBorder="1" applyAlignment="1" applyProtection="1">
      <alignment horizontal="left" vertical="center" shrinkToFit="1"/>
      <protection locked="0"/>
    </xf>
    <xf numFmtId="2" fontId="16" fillId="24" borderId="0" xfId="0" applyNumberFormat="1" applyFont="1" applyFill="1" applyAlignment="1" applyProtection="1">
      <alignment horizontal="left" vertical="center" shrinkToFit="1"/>
      <protection locked="0"/>
    </xf>
    <xf numFmtId="0" fontId="15" fillId="24" borderId="23" xfId="0" applyFont="1" applyFill="1" applyBorder="1" applyAlignment="1" applyProtection="1">
      <alignment horizontal="center" shrinkToFit="1"/>
      <protection/>
    </xf>
    <xf numFmtId="0" fontId="16" fillId="25" borderId="19" xfId="0" applyFont="1" applyFill="1" applyBorder="1" applyAlignment="1" applyProtection="1">
      <alignment horizontal="left" shrinkToFit="1"/>
      <protection locked="0"/>
    </xf>
    <xf numFmtId="0" fontId="16" fillId="25" borderId="23" xfId="0" applyFont="1" applyFill="1" applyBorder="1" applyAlignment="1" applyProtection="1">
      <alignment horizontal="left" shrinkToFit="1"/>
      <protection locked="0"/>
    </xf>
    <xf numFmtId="0" fontId="16" fillId="25" borderId="16" xfId="0" applyFont="1" applyFill="1" applyBorder="1" applyAlignment="1" applyProtection="1">
      <alignment horizontal="left" shrinkToFit="1"/>
      <protection locked="0"/>
    </xf>
    <xf numFmtId="0" fontId="16" fillId="24" borderId="14" xfId="0" applyFont="1" applyFill="1" applyBorder="1" applyAlignment="1" applyProtection="1">
      <alignment horizontal="left" vertical="center" shrinkToFit="1"/>
      <protection locked="0"/>
    </xf>
    <xf numFmtId="0" fontId="16" fillId="24" borderId="0" xfId="0" applyFont="1" applyFill="1" applyAlignment="1" applyProtection="1">
      <alignment horizontal="left" vertical="center" shrinkToFit="1"/>
      <protection locked="0"/>
    </xf>
    <xf numFmtId="0" fontId="15" fillId="24" borderId="21" xfId="0" applyFont="1" applyFill="1" applyBorder="1" applyAlignment="1" applyProtection="1">
      <alignment horizontal="center" shrinkToFit="1"/>
      <protection/>
    </xf>
    <xf numFmtId="0" fontId="34" fillId="24" borderId="19" xfId="0" applyFont="1" applyFill="1" applyBorder="1" applyAlignment="1" applyProtection="1">
      <alignment horizontal="center" vertical="center"/>
      <protection/>
    </xf>
    <xf numFmtId="0" fontId="34" fillId="24" borderId="23" xfId="0" applyFont="1" applyFill="1" applyBorder="1" applyAlignment="1" applyProtection="1">
      <alignment horizontal="center" vertical="center"/>
      <protection/>
    </xf>
    <xf numFmtId="0" fontId="34" fillId="24" borderId="16" xfId="0" applyFont="1" applyFill="1" applyBorder="1" applyAlignment="1" applyProtection="1">
      <alignment horizontal="center" vertical="center"/>
      <protection/>
    </xf>
    <xf numFmtId="0" fontId="33" fillId="24" borderId="0" xfId="36" applyFont="1" applyFill="1" applyBorder="1" applyAlignment="1" applyProtection="1">
      <alignment horizontal="center"/>
      <protection/>
    </xf>
    <xf numFmtId="174" fontId="7" fillId="24" borderId="0" xfId="46" applyNumberFormat="1" applyFont="1" applyFill="1" applyBorder="1" applyAlignment="1" applyProtection="1">
      <alignment horizontal="center" vertical="center"/>
      <protection/>
    </xf>
    <xf numFmtId="2" fontId="24" fillId="25" borderId="18" xfId="46" applyNumberFormat="1" applyFont="1" applyFill="1" applyBorder="1" applyAlignment="1" applyProtection="1">
      <alignment horizontal="center"/>
      <protection/>
    </xf>
    <xf numFmtId="1" fontId="24" fillId="25" borderId="10" xfId="46" applyNumberFormat="1" applyFont="1" applyFill="1" applyBorder="1" applyAlignment="1" applyProtection="1">
      <alignment horizontal="center"/>
      <protection/>
    </xf>
    <xf numFmtId="0" fontId="24" fillId="24" borderId="0" xfId="0" applyFont="1" applyFill="1" applyAlignment="1" applyProtection="1">
      <alignment horizontal="center" vertical="center"/>
      <protection/>
    </xf>
    <xf numFmtId="173" fontId="24" fillId="24" borderId="0" xfId="46" applyNumberFormat="1" applyFont="1" applyFill="1" applyBorder="1" applyAlignment="1" applyProtection="1">
      <alignment horizontal="left" wrapText="1"/>
      <protection/>
    </xf>
    <xf numFmtId="173" fontId="24" fillId="24" borderId="15" xfId="46" applyNumberFormat="1" applyFont="1" applyFill="1" applyBorder="1" applyAlignment="1" applyProtection="1">
      <alignment horizontal="left" wrapText="1"/>
      <protection/>
    </xf>
    <xf numFmtId="2" fontId="24" fillId="25" borderId="10" xfId="46" applyNumberFormat="1" applyFont="1" applyFill="1" applyBorder="1" applyAlignment="1" applyProtection="1">
      <alignment horizontal="center"/>
      <protection/>
    </xf>
    <xf numFmtId="0" fontId="60" fillId="24" borderId="0" xfId="36" applyFont="1" applyFill="1" applyBorder="1" applyAlignment="1" applyProtection="1">
      <alignment horizontal="center"/>
      <protection/>
    </xf>
    <xf numFmtId="0" fontId="50" fillId="16" borderId="21" xfId="36" applyFont="1" applyFill="1" applyBorder="1" applyAlignment="1" applyProtection="1">
      <alignment horizontal="center" vertical="center" shrinkToFit="1"/>
      <protection/>
    </xf>
    <xf numFmtId="0" fontId="50" fillId="16" borderId="22" xfId="36" applyFont="1" applyFill="1" applyBorder="1" applyAlignment="1" applyProtection="1">
      <alignment horizontal="center" vertical="center" shrinkToFit="1"/>
      <protection/>
    </xf>
    <xf numFmtId="0" fontId="53" fillId="24" borderId="0" xfId="36" applyFont="1" applyFill="1" applyBorder="1" applyAlignment="1" applyProtection="1">
      <alignment horizontal="center"/>
      <protection/>
    </xf>
    <xf numFmtId="0" fontId="53" fillId="24" borderId="0" xfId="36" applyFont="1" applyFill="1" applyBorder="1" applyAlignment="1" applyProtection="1">
      <alignment horizontal="center"/>
      <protection/>
    </xf>
    <xf numFmtId="174" fontId="24" fillId="24" borderId="0" xfId="46" applyNumberFormat="1" applyFont="1" applyFill="1" applyBorder="1" applyAlignment="1" applyProtection="1">
      <alignment horizontal="center" vertical="center"/>
      <protection/>
    </xf>
    <xf numFmtId="0" fontId="26" fillId="24" borderId="0" xfId="0" applyFont="1" applyFill="1" applyBorder="1" applyAlignment="1" applyProtection="1">
      <alignment horizontal="left" vertical="center" wrapText="1"/>
      <protection/>
    </xf>
    <xf numFmtId="167" fontId="24" fillId="24" borderId="0" xfId="46" applyNumberFormat="1" applyFont="1" applyFill="1" applyBorder="1" applyAlignment="1" applyProtection="1">
      <alignment horizontal="center" vertical="center"/>
      <protection/>
    </xf>
    <xf numFmtId="0" fontId="24" fillId="11" borderId="19" xfId="0" applyFont="1" applyFill="1" applyBorder="1" applyAlignment="1" applyProtection="1">
      <alignment horizontal="left" vertical="center"/>
      <protection/>
    </xf>
    <xf numFmtId="0" fontId="24" fillId="11" borderId="16" xfId="0" applyFont="1" applyFill="1" applyBorder="1" applyAlignment="1" applyProtection="1">
      <alignment horizontal="left" vertical="center"/>
      <protection/>
    </xf>
    <xf numFmtId="167" fontId="24" fillId="11" borderId="19" xfId="46" applyNumberFormat="1" applyFont="1" applyFill="1" applyBorder="1" applyAlignment="1" applyProtection="1">
      <alignment horizontal="center" vertical="center" wrapText="1"/>
      <protection/>
    </xf>
    <xf numFmtId="167" fontId="24" fillId="11" borderId="16" xfId="46" applyNumberFormat="1" applyFont="1" applyFill="1" applyBorder="1" applyAlignment="1" applyProtection="1">
      <alignment horizontal="center" vertical="center" wrapText="1"/>
      <protection/>
    </xf>
    <xf numFmtId="0" fontId="24" fillId="11" borderId="23" xfId="0" applyFont="1" applyFill="1" applyBorder="1" applyAlignment="1" applyProtection="1">
      <alignment horizontal="left" vertical="center"/>
      <protection/>
    </xf>
    <xf numFmtId="167" fontId="24" fillId="11" borderId="10" xfId="46" applyNumberFormat="1" applyFont="1" applyFill="1" applyBorder="1" applyAlignment="1" applyProtection="1">
      <alignment horizontal="center" vertical="center" wrapText="1"/>
      <protection/>
    </xf>
    <xf numFmtId="167" fontId="26" fillId="24" borderId="11" xfId="0" applyNumberFormat="1" applyFont="1" applyFill="1" applyBorder="1" applyAlignment="1" applyProtection="1">
      <alignment horizontal="left" vertical="center"/>
      <protection/>
    </xf>
    <xf numFmtId="167" fontId="26" fillId="24" borderId="13" xfId="0" applyNumberFormat="1" applyFont="1" applyFill="1" applyBorder="1" applyAlignment="1" applyProtection="1">
      <alignment horizontal="left" vertical="center"/>
      <protection/>
    </xf>
    <xf numFmtId="2" fontId="26" fillId="24" borderId="11" xfId="0" applyNumberFormat="1" applyFont="1" applyFill="1" applyBorder="1" applyAlignment="1" applyProtection="1">
      <alignment horizontal="center" vertical="center"/>
      <protection/>
    </xf>
    <xf numFmtId="2" fontId="26" fillId="24" borderId="13" xfId="0" applyNumberFormat="1" applyFont="1" applyFill="1" applyBorder="1" applyAlignment="1" applyProtection="1">
      <alignment horizontal="center" vertical="center"/>
      <protection/>
    </xf>
    <xf numFmtId="167" fontId="50" fillId="24" borderId="11" xfId="0" applyNumberFormat="1" applyFont="1" applyFill="1" applyBorder="1" applyAlignment="1" applyProtection="1">
      <alignment horizontal="left" vertical="center"/>
      <protection/>
    </xf>
    <xf numFmtId="167" fontId="50" fillId="24" borderId="12" xfId="0" applyNumberFormat="1" applyFont="1" applyFill="1" applyBorder="1" applyAlignment="1" applyProtection="1">
      <alignment horizontal="left" vertical="center"/>
      <protection/>
    </xf>
    <xf numFmtId="167" fontId="50" fillId="24" borderId="13" xfId="0" applyNumberFormat="1" applyFont="1" applyFill="1" applyBorder="1" applyAlignment="1" applyProtection="1">
      <alignment horizontal="left" vertical="center"/>
      <protection/>
    </xf>
    <xf numFmtId="2" fontId="0" fillId="0" borderId="13" xfId="0" applyNumberFormat="1" applyBorder="1" applyAlignment="1" applyProtection="1">
      <alignment/>
      <protection/>
    </xf>
    <xf numFmtId="167" fontId="26" fillId="16" borderId="14" xfId="0" applyNumberFormat="1" applyFont="1" applyFill="1" applyBorder="1" applyAlignment="1" applyProtection="1">
      <alignment horizontal="left" vertical="center"/>
      <protection/>
    </xf>
    <xf numFmtId="167" fontId="26" fillId="16" borderId="15" xfId="0" applyNumberFormat="1" applyFont="1" applyFill="1" applyBorder="1" applyAlignment="1" applyProtection="1">
      <alignment horizontal="left" vertical="center"/>
      <protection/>
    </xf>
    <xf numFmtId="2" fontId="26" fillId="16" borderId="14" xfId="0" applyNumberFormat="1" applyFont="1" applyFill="1" applyBorder="1" applyAlignment="1" applyProtection="1">
      <alignment horizontal="center" vertical="center"/>
      <protection/>
    </xf>
    <xf numFmtId="2" fontId="26" fillId="16" borderId="15" xfId="0" applyNumberFormat="1" applyFont="1" applyFill="1" applyBorder="1" applyAlignment="1" applyProtection="1">
      <alignment horizontal="center" vertical="center"/>
      <protection/>
    </xf>
    <xf numFmtId="0" fontId="50" fillId="16" borderId="14" xfId="0" applyNumberFormat="1" applyFont="1" applyFill="1" applyBorder="1" applyAlignment="1" applyProtection="1">
      <alignment horizontal="left" vertical="center" shrinkToFit="1"/>
      <protection/>
    </xf>
    <xf numFmtId="0" fontId="50" fillId="16" borderId="0" xfId="0" applyNumberFormat="1" applyFont="1" applyFill="1" applyBorder="1" applyAlignment="1" applyProtection="1">
      <alignment horizontal="left" vertical="center" shrinkToFit="1"/>
      <protection/>
    </xf>
    <xf numFmtId="0" fontId="50" fillId="16" borderId="15" xfId="0" applyNumberFormat="1" applyFont="1" applyFill="1" applyBorder="1" applyAlignment="1" applyProtection="1">
      <alignment horizontal="left" vertical="center" shrinkToFit="1"/>
      <protection/>
    </xf>
    <xf numFmtId="167" fontId="26" fillId="24" borderId="14" xfId="0" applyNumberFormat="1" applyFont="1" applyFill="1" applyBorder="1" applyAlignment="1" applyProtection="1">
      <alignment horizontal="left" vertical="center"/>
      <protection/>
    </xf>
    <xf numFmtId="167" fontId="26" fillId="24" borderId="15" xfId="0" applyNumberFormat="1" applyFont="1" applyFill="1" applyBorder="1" applyAlignment="1" applyProtection="1">
      <alignment horizontal="left" vertical="center"/>
      <protection/>
    </xf>
    <xf numFmtId="2" fontId="26" fillId="24" borderId="14" xfId="0" applyNumberFormat="1" applyFont="1" applyFill="1" applyBorder="1" applyAlignment="1" applyProtection="1">
      <alignment horizontal="center" vertical="center"/>
      <protection/>
    </xf>
    <xf numFmtId="2" fontId="26" fillId="24" borderId="15" xfId="0" applyNumberFormat="1" applyFont="1" applyFill="1" applyBorder="1" applyAlignment="1" applyProtection="1">
      <alignment horizontal="center" vertical="center"/>
      <protection/>
    </xf>
    <xf numFmtId="0" fontId="50" fillId="24" borderId="14" xfId="0" applyNumberFormat="1" applyFont="1" applyFill="1" applyBorder="1" applyAlignment="1" applyProtection="1">
      <alignment horizontal="left" vertical="center" shrinkToFit="1"/>
      <protection/>
    </xf>
    <xf numFmtId="0" fontId="50" fillId="24" borderId="0" xfId="0" applyNumberFormat="1" applyFont="1" applyFill="1" applyBorder="1" applyAlignment="1" applyProtection="1">
      <alignment horizontal="left" vertical="center" shrinkToFit="1"/>
      <protection/>
    </xf>
    <xf numFmtId="0" fontId="50" fillId="24" borderId="15" xfId="0" applyNumberFormat="1" applyFont="1" applyFill="1" applyBorder="1" applyAlignment="1" applyProtection="1">
      <alignment horizontal="left" vertical="center" shrinkToFit="1"/>
      <protection/>
    </xf>
    <xf numFmtId="0" fontId="50" fillId="16" borderId="20" xfId="0" applyNumberFormat="1" applyFont="1" applyFill="1" applyBorder="1" applyAlignment="1" applyProtection="1">
      <alignment horizontal="left" vertical="center" shrinkToFit="1"/>
      <protection/>
    </xf>
    <xf numFmtId="0" fontId="50" fillId="16" borderId="21" xfId="0" applyNumberFormat="1" applyFont="1" applyFill="1" applyBorder="1" applyAlignment="1" applyProtection="1">
      <alignment horizontal="left" vertical="center" shrinkToFit="1"/>
      <protection/>
    </xf>
    <xf numFmtId="0" fontId="50" fillId="16" borderId="22" xfId="0" applyNumberFormat="1" applyFont="1" applyFill="1" applyBorder="1" applyAlignment="1" applyProtection="1">
      <alignment horizontal="left" vertical="center" shrinkToFit="1"/>
      <protection/>
    </xf>
    <xf numFmtId="2" fontId="26" fillId="16" borderId="20" xfId="0" applyNumberFormat="1" applyFont="1" applyFill="1" applyBorder="1" applyAlignment="1" applyProtection="1">
      <alignment horizontal="center" vertical="center"/>
      <protection/>
    </xf>
    <xf numFmtId="2" fontId="26" fillId="16" borderId="22" xfId="0" applyNumberFormat="1" applyFont="1" applyFill="1" applyBorder="1" applyAlignment="1" applyProtection="1">
      <alignment horizontal="center" vertical="center"/>
      <protection/>
    </xf>
    <xf numFmtId="167" fontId="26" fillId="16" borderId="11" xfId="0" applyNumberFormat="1" applyFont="1" applyFill="1" applyBorder="1" applyAlignment="1" applyProtection="1">
      <alignment horizontal="center" vertical="center"/>
      <protection/>
    </xf>
    <xf numFmtId="167" fontId="26" fillId="16" borderId="13" xfId="0" applyNumberFormat="1" applyFont="1" applyFill="1" applyBorder="1" applyAlignment="1" applyProtection="1">
      <alignment horizontal="center" vertical="center"/>
      <protection/>
    </xf>
    <xf numFmtId="2" fontId="26" fillId="16" borderId="11" xfId="0" applyNumberFormat="1" applyFont="1" applyFill="1" applyBorder="1" applyAlignment="1" applyProtection="1">
      <alignment horizontal="center" vertical="center"/>
      <protection/>
    </xf>
    <xf numFmtId="2" fontId="26" fillId="16" borderId="13" xfId="0" applyNumberFormat="1" applyFont="1" applyFill="1" applyBorder="1" applyAlignment="1" applyProtection="1">
      <alignment horizontal="center" vertical="center"/>
      <protection/>
    </xf>
    <xf numFmtId="0" fontId="50" fillId="24" borderId="20" xfId="0" applyNumberFormat="1" applyFont="1" applyFill="1" applyBorder="1" applyAlignment="1" applyProtection="1">
      <alignment horizontal="left" vertical="center" shrinkToFit="1"/>
      <protection/>
    </xf>
    <xf numFmtId="0" fontId="50" fillId="24" borderId="21" xfId="0" applyNumberFormat="1" applyFont="1" applyFill="1" applyBorder="1" applyAlignment="1" applyProtection="1">
      <alignment horizontal="left" vertical="center" shrinkToFit="1"/>
      <protection/>
    </xf>
    <xf numFmtId="0" fontId="50" fillId="24" borderId="22" xfId="0" applyNumberFormat="1" applyFont="1" applyFill="1" applyBorder="1" applyAlignment="1" applyProtection="1">
      <alignment horizontal="left" vertical="center" shrinkToFit="1"/>
      <protection/>
    </xf>
    <xf numFmtId="2" fontId="26" fillId="24" borderId="20" xfId="0" applyNumberFormat="1" applyFont="1" applyFill="1" applyBorder="1" applyAlignment="1" applyProtection="1">
      <alignment horizontal="center" vertical="center"/>
      <protection/>
    </xf>
    <xf numFmtId="2" fontId="26" fillId="24" borderId="22" xfId="0" applyNumberFormat="1" applyFont="1" applyFill="1" applyBorder="1" applyAlignment="1" applyProtection="1">
      <alignment horizontal="center" vertical="center"/>
      <protection/>
    </xf>
    <xf numFmtId="167" fontId="26" fillId="24" borderId="14" xfId="0" applyNumberFormat="1" applyFont="1" applyFill="1" applyBorder="1" applyAlignment="1" applyProtection="1">
      <alignment horizontal="center" vertical="center"/>
      <protection/>
    </xf>
    <xf numFmtId="167" fontId="26" fillId="24" borderId="15" xfId="0" applyNumberFormat="1" applyFont="1" applyFill="1" applyBorder="1" applyAlignment="1" applyProtection="1">
      <alignment horizontal="center" vertical="center"/>
      <protection/>
    </xf>
    <xf numFmtId="167" fontId="26" fillId="16" borderId="14" xfId="0" applyNumberFormat="1" applyFont="1" applyFill="1" applyBorder="1" applyAlignment="1" applyProtection="1">
      <alignment horizontal="center" vertical="center"/>
      <protection/>
    </xf>
    <xf numFmtId="167" fontId="26" fillId="16" borderId="15" xfId="0" applyNumberFormat="1" applyFont="1" applyFill="1" applyBorder="1" applyAlignment="1" applyProtection="1">
      <alignment horizontal="center" vertical="center"/>
      <protection/>
    </xf>
    <xf numFmtId="167" fontId="26" fillId="24" borderId="20" xfId="0" applyNumberFormat="1" applyFont="1" applyFill="1" applyBorder="1" applyAlignment="1" applyProtection="1">
      <alignment horizontal="center" vertical="center"/>
      <protection/>
    </xf>
    <xf numFmtId="167" fontId="26" fillId="24" borderId="22" xfId="0" applyNumberFormat="1" applyFont="1" applyFill="1" applyBorder="1" applyAlignment="1" applyProtection="1">
      <alignment horizontal="center" vertical="center"/>
      <protection/>
    </xf>
    <xf numFmtId="167" fontId="26" fillId="24" borderId="11" xfId="0" applyNumberFormat="1" applyFont="1" applyFill="1" applyBorder="1" applyAlignment="1" applyProtection="1">
      <alignment horizontal="center" vertical="center"/>
      <protection/>
    </xf>
    <xf numFmtId="167" fontId="26" fillId="24" borderId="13" xfId="0" applyNumberFormat="1" applyFont="1" applyFill="1" applyBorder="1" applyAlignment="1" applyProtection="1">
      <alignment horizontal="center" vertical="center"/>
      <protection/>
    </xf>
    <xf numFmtId="167" fontId="26" fillId="16" borderId="20" xfId="0" applyNumberFormat="1" applyFont="1" applyFill="1" applyBorder="1" applyAlignment="1" applyProtection="1">
      <alignment horizontal="center" vertical="center"/>
      <protection/>
    </xf>
    <xf numFmtId="167" fontId="26" fillId="16" borderId="22" xfId="0" applyNumberFormat="1" applyFont="1" applyFill="1" applyBorder="1" applyAlignment="1" applyProtection="1">
      <alignment horizontal="center" vertical="center"/>
      <protection/>
    </xf>
    <xf numFmtId="0" fontId="50" fillId="24" borderId="19" xfId="0" applyNumberFormat="1" applyFont="1" applyFill="1" applyBorder="1" applyAlignment="1" applyProtection="1">
      <alignment horizontal="left" vertical="center" shrinkToFit="1"/>
      <protection/>
    </xf>
    <xf numFmtId="0" fontId="50" fillId="24" borderId="23" xfId="0" applyNumberFormat="1" applyFont="1" applyFill="1" applyBorder="1" applyAlignment="1" applyProtection="1">
      <alignment horizontal="left" vertical="center" shrinkToFit="1"/>
      <protection/>
    </xf>
    <xf numFmtId="0" fontId="50" fillId="24" borderId="16" xfId="0" applyNumberFormat="1" applyFont="1" applyFill="1" applyBorder="1" applyAlignment="1" applyProtection="1">
      <alignment horizontal="left" vertical="center" shrinkToFit="1"/>
      <protection/>
    </xf>
    <xf numFmtId="2" fontId="26" fillId="24" borderId="19" xfId="0" applyNumberFormat="1" applyFont="1" applyFill="1" applyBorder="1" applyAlignment="1" applyProtection="1">
      <alignment horizontal="center" vertical="center"/>
      <protection/>
    </xf>
    <xf numFmtId="2" fontId="26" fillId="24" borderId="16" xfId="0" applyNumberFormat="1" applyFont="1" applyFill="1" applyBorder="1" applyAlignment="1" applyProtection="1">
      <alignment horizontal="center" vertical="center"/>
      <protection/>
    </xf>
    <xf numFmtId="0" fontId="28" fillId="0" borderId="41" xfId="0" applyFont="1" applyBorder="1" applyAlignment="1" applyProtection="1">
      <alignment horizontal="left" vertical="center" wrapText="1"/>
      <protection/>
    </xf>
    <xf numFmtId="0" fontId="28" fillId="0" borderId="10" xfId="0" applyFont="1" applyBorder="1" applyAlignment="1" applyProtection="1">
      <alignment horizontal="left" vertical="center" wrapText="1"/>
      <protection/>
    </xf>
    <xf numFmtId="0" fontId="28" fillId="0" borderId="42" xfId="0" applyFont="1" applyBorder="1" applyAlignment="1" applyProtection="1">
      <alignment horizontal="left" vertical="center" wrapText="1"/>
      <protection/>
    </xf>
    <xf numFmtId="0" fontId="28" fillId="0" borderId="30" xfId="0" applyFont="1" applyBorder="1" applyAlignment="1" applyProtection="1">
      <alignment horizontal="left" vertical="center" wrapText="1"/>
      <protection/>
    </xf>
    <xf numFmtId="0" fontId="24" fillId="24" borderId="0" xfId="0" applyFont="1" applyFill="1" applyBorder="1" applyAlignment="1" applyProtection="1">
      <alignment horizontal="center" vertical="center" shrinkToFit="1"/>
      <protection/>
    </xf>
    <xf numFmtId="0" fontId="24" fillId="15" borderId="43" xfId="0" applyFont="1" applyFill="1" applyBorder="1" applyAlignment="1" applyProtection="1">
      <alignment horizontal="center" vertical="center" shrinkToFit="1"/>
      <protection/>
    </xf>
    <xf numFmtId="0" fontId="24" fillId="15" borderId="32" xfId="0" applyFont="1" applyFill="1" applyBorder="1" applyAlignment="1" applyProtection="1">
      <alignment horizontal="center" vertical="center" shrinkToFit="1"/>
      <protection/>
    </xf>
    <xf numFmtId="0" fontId="24" fillId="15" borderId="41" xfId="0" applyFont="1" applyFill="1" applyBorder="1" applyAlignment="1" applyProtection="1">
      <alignment horizontal="center" vertical="center" shrinkToFit="1"/>
      <protection/>
    </xf>
    <xf numFmtId="0" fontId="24" fillId="15" borderId="10" xfId="0" applyFont="1" applyFill="1" applyBorder="1" applyAlignment="1" applyProtection="1">
      <alignment horizontal="center" vertical="center" shrinkToFit="1"/>
      <protection/>
    </xf>
    <xf numFmtId="2" fontId="24" fillId="24" borderId="0" xfId="0" applyNumberFormat="1" applyFont="1" applyFill="1" applyBorder="1" applyAlignment="1" applyProtection="1">
      <alignment horizontal="center"/>
      <protection/>
    </xf>
    <xf numFmtId="165" fontId="28" fillId="24" borderId="28" xfId="0" applyNumberFormat="1" applyFont="1" applyFill="1" applyBorder="1" applyAlignment="1" applyProtection="1">
      <alignment horizontal="left" vertical="center"/>
      <protection/>
    </xf>
    <xf numFmtId="165" fontId="28" fillId="24" borderId="44" xfId="0" applyNumberFormat="1" applyFont="1" applyFill="1" applyBorder="1" applyAlignment="1" applyProtection="1">
      <alignment horizontal="left" vertical="center"/>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31">
    <dxf>
      <font>
        <b/>
        <i val="0"/>
        <color indexed="8"/>
      </font>
      <fill>
        <patternFill>
          <bgColor indexed="10"/>
        </patternFill>
      </fill>
    </dxf>
    <dxf/>
    <dxf>
      <font>
        <b/>
        <i val="0"/>
        <color indexed="8"/>
      </font>
      <fill>
        <patternFill>
          <bgColor indexed="10"/>
        </patternFill>
      </fill>
    </dxf>
    <dxf/>
    <dxf>
      <font>
        <b/>
        <i val="0"/>
        <color indexed="8"/>
      </font>
      <fill>
        <patternFill>
          <bgColor indexed="10"/>
        </patternFill>
      </fill>
    </dxf>
    <dxf>
      <font>
        <b/>
        <i val="0"/>
        <color indexed="8"/>
      </font>
      <fill>
        <patternFill>
          <bgColor indexed="10"/>
        </patternFill>
      </fill>
    </dxf>
    <dxf>
      <font>
        <b/>
        <i val="0"/>
        <color indexed="8"/>
      </font>
      <fill>
        <patternFill>
          <bgColor indexed="10"/>
        </patternFill>
      </fill>
    </dxf>
    <dxf>
      <font>
        <b/>
        <i val="0"/>
        <color indexed="8"/>
      </font>
      <fill>
        <patternFill>
          <bgColor indexed="10"/>
        </patternFill>
      </fill>
    </dxf>
    <dxf>
      <font>
        <b/>
        <i val="0"/>
        <color indexed="8"/>
      </font>
      <fill>
        <patternFill>
          <bgColor indexed="10"/>
        </patternFill>
      </fill>
    </dxf>
    <dxf>
      <font>
        <b/>
        <i val="0"/>
        <color indexed="8"/>
      </font>
      <fill>
        <patternFill>
          <bgColor indexed="10"/>
        </patternFill>
      </fill>
    </dxf>
    <dxf>
      <font>
        <b/>
        <i val="0"/>
        <color indexed="8"/>
      </font>
      <fill>
        <patternFill>
          <bgColor indexed="10"/>
        </patternFill>
      </fill>
    </dxf>
    <dxf>
      <font>
        <b/>
        <i val="0"/>
        <color indexed="8"/>
      </font>
      <fill>
        <patternFill>
          <bgColor indexed="10"/>
        </patternFill>
      </fill>
    </dxf>
    <dxf/>
    <dxf>
      <fill>
        <patternFill>
          <bgColor indexed="11"/>
        </patternFill>
      </fill>
    </dxf>
    <dxf>
      <fill>
        <patternFill>
          <bgColor indexed="10"/>
        </patternFill>
      </fill>
    </dxf>
    <dxf>
      <fill>
        <patternFill>
          <bgColor indexed="11"/>
        </patternFill>
      </fill>
    </dxf>
    <dxf>
      <fill>
        <patternFill>
          <bgColor indexed="10"/>
        </patternFill>
      </fill>
    </dxf>
    <dxf>
      <font>
        <color theme="1"/>
      </font>
      <fill>
        <patternFill>
          <bgColor theme="0"/>
        </patternFill>
      </fill>
      <border>
        <left style="thin"/>
        <right style="thin"/>
        <top style="thin"/>
        <bottom style="thin"/>
      </border>
    </dxf>
    <dxf>
      <font>
        <b/>
        <i val="0"/>
        <color indexed="8"/>
      </font>
      <fill>
        <patternFill>
          <bgColor indexed="10"/>
        </patternFill>
      </fill>
    </dxf>
    <dxf>
      <font>
        <b/>
        <i val="0"/>
        <color indexed="8"/>
      </font>
      <fill>
        <patternFill>
          <bgColor indexed="10"/>
        </patternFill>
      </fill>
    </dxf>
    <dxf>
      <font>
        <b/>
        <i val="0"/>
        <color indexed="8"/>
      </font>
      <fill>
        <patternFill>
          <bgColor indexed="10"/>
        </patternFill>
      </fill>
    </dxf>
    <dxf>
      <font>
        <b/>
        <i val="0"/>
        <color indexed="8"/>
      </font>
      <fill>
        <patternFill>
          <bgColor indexed="10"/>
        </patternFill>
      </fill>
    </dxf>
    <dxf>
      <font>
        <b/>
        <i val="0"/>
        <color indexed="8"/>
      </font>
      <fill>
        <patternFill>
          <bgColor indexed="10"/>
        </patternFill>
      </fill>
    </dxf>
    <dxf>
      <font>
        <b/>
        <i val="0"/>
        <color indexed="8"/>
      </font>
      <fill>
        <patternFill>
          <bgColor indexed="10"/>
        </patternFill>
      </fill>
    </dxf>
    <dxf>
      <font>
        <b/>
        <i val="0"/>
        <color indexed="8"/>
      </font>
      <fill>
        <patternFill>
          <bgColor indexed="10"/>
        </patternFill>
      </fill>
    </dxf>
    <dxf>
      <font>
        <b/>
        <i val="0"/>
        <color indexed="8"/>
      </font>
      <fill>
        <patternFill>
          <bgColor indexed="10"/>
        </patternFill>
      </fill>
    </dxf>
    <dxf>
      <font>
        <b/>
        <i val="0"/>
        <color indexed="8"/>
      </font>
      <fill>
        <patternFill>
          <bgColor indexed="10"/>
        </patternFill>
      </fill>
    </dxf>
    <dxf>
      <font>
        <b/>
        <i val="0"/>
        <color indexed="8"/>
      </font>
      <fill>
        <patternFill>
          <bgColor indexed="10"/>
        </patternFill>
      </fill>
    </dxf>
    <dxf>
      <font>
        <b/>
        <i val="0"/>
        <color indexed="8"/>
      </font>
      <fill>
        <patternFill>
          <bgColor indexed="10"/>
        </patternFill>
      </fill>
    </dxf>
    <dxf/>
    <dxf>
      <font>
        <color theme="1"/>
      </font>
      <fill>
        <patternFill>
          <bgColor theme="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466725</xdr:colOff>
      <xdr:row>13</xdr:row>
      <xdr:rowOff>0</xdr:rowOff>
    </xdr:from>
    <xdr:ext cx="180975" cy="266700"/>
    <xdr:sp fLocksText="0">
      <xdr:nvSpPr>
        <xdr:cNvPr id="1" name="CasellaDiTesto 1"/>
        <xdr:cNvSpPr txBox="1">
          <a:spLocks noChangeArrowheads="1"/>
        </xdr:cNvSpPr>
      </xdr:nvSpPr>
      <xdr:spPr>
        <a:xfrm>
          <a:off x="2638425" y="3876675"/>
          <a:ext cx="180975" cy="266700"/>
        </a:xfrm>
        <a:prstGeom prst="rect">
          <a:avLst/>
        </a:prstGeom>
        <a:noFill/>
        <a:ln w="9525" cmpd="sng">
          <a:noFill/>
        </a:ln>
      </xdr:spPr>
      <xdr:txBody>
        <a:bodyPr vertOverflow="clip" wrap="square">
          <a:spAutoFit/>
        </a:bodyPr>
        <a:p>
          <a:pPr algn="l">
            <a:defRPr/>
          </a:pPr>
          <a:r>
            <a:rPr lang="en-US" cap="none" u="none" baseline="0">
              <a:latin typeface="Comic Sans MS"/>
              <a:ea typeface="Comic Sans MS"/>
              <a:cs typeface="Comic Sans MS"/>
            </a:rPr>
            <a:t/>
          </a:r>
        </a:p>
      </xdr:txBody>
    </xdr:sp>
    <xdr:clientData/>
  </xdr:oneCellAnchor>
  <xdr:twoCellAnchor editAs="oneCell">
    <xdr:from>
      <xdr:col>0</xdr:col>
      <xdr:colOff>152400</xdr:colOff>
      <xdr:row>23</xdr:row>
      <xdr:rowOff>419100</xdr:rowOff>
    </xdr:from>
    <xdr:to>
      <xdr:col>1</xdr:col>
      <xdr:colOff>1104900</xdr:colOff>
      <xdr:row>24</xdr:row>
      <xdr:rowOff>723900</xdr:rowOff>
    </xdr:to>
    <xdr:pic>
      <xdr:nvPicPr>
        <xdr:cNvPr id="2" name="Picture 2"/>
        <xdr:cNvPicPr preferRelativeResize="1">
          <a:picLocks noChangeAspect="1"/>
        </xdr:cNvPicPr>
      </xdr:nvPicPr>
      <xdr:blipFill>
        <a:blip r:embed="rId1"/>
        <a:stretch>
          <a:fillRect/>
        </a:stretch>
      </xdr:blipFill>
      <xdr:spPr>
        <a:xfrm>
          <a:off x="152400" y="9505950"/>
          <a:ext cx="1219200" cy="742950"/>
        </a:xfrm>
        <a:prstGeom prst="rect">
          <a:avLst/>
        </a:prstGeom>
        <a:noFill/>
        <a:ln w="1" cmpd="sng">
          <a:noFill/>
        </a:ln>
      </xdr:spPr>
    </xdr:pic>
    <xdr:clientData/>
  </xdr:twoCellAnchor>
  <xdr:oneCellAnchor>
    <xdr:from>
      <xdr:col>3</xdr:col>
      <xdr:colOff>466725</xdr:colOff>
      <xdr:row>13</xdr:row>
      <xdr:rowOff>0</xdr:rowOff>
    </xdr:from>
    <xdr:ext cx="180975" cy="266700"/>
    <xdr:sp fLocksText="0">
      <xdr:nvSpPr>
        <xdr:cNvPr id="3" name="CasellaDiTesto 4"/>
        <xdr:cNvSpPr txBox="1">
          <a:spLocks noChangeArrowheads="1"/>
        </xdr:cNvSpPr>
      </xdr:nvSpPr>
      <xdr:spPr>
        <a:xfrm>
          <a:off x="2638425" y="3876675"/>
          <a:ext cx="180975" cy="266700"/>
        </a:xfrm>
        <a:prstGeom prst="rect">
          <a:avLst/>
        </a:prstGeom>
        <a:noFill/>
        <a:ln w="9525" cmpd="sng">
          <a:noFill/>
        </a:ln>
      </xdr:spPr>
      <xdr:txBody>
        <a:bodyPr vertOverflow="clip" wrap="square">
          <a:spAutoFit/>
        </a:bodyPr>
        <a:p>
          <a:pPr algn="l">
            <a:defRPr/>
          </a:pPr>
          <a:r>
            <a:rPr lang="en-US" cap="none" u="none" baseline="0">
              <a:latin typeface="Comic Sans MS"/>
              <a:ea typeface="Comic Sans MS"/>
              <a:cs typeface="Comic Sans MS"/>
            </a:rPr>
            <a:t/>
          </a:r>
        </a:p>
      </xdr:txBody>
    </xdr:sp>
    <xdr:clientData/>
  </xdr:oneCellAnchor>
  <xdr:twoCellAnchor editAs="oneCell">
    <xdr:from>
      <xdr:col>0</xdr:col>
      <xdr:colOff>152400</xdr:colOff>
      <xdr:row>23</xdr:row>
      <xdr:rowOff>419100</xdr:rowOff>
    </xdr:from>
    <xdr:to>
      <xdr:col>1</xdr:col>
      <xdr:colOff>790575</xdr:colOff>
      <xdr:row>24</xdr:row>
      <xdr:rowOff>723900</xdr:rowOff>
    </xdr:to>
    <xdr:pic>
      <xdr:nvPicPr>
        <xdr:cNvPr id="4" name="Picture 2"/>
        <xdr:cNvPicPr preferRelativeResize="1">
          <a:picLocks noChangeAspect="1"/>
        </xdr:cNvPicPr>
      </xdr:nvPicPr>
      <xdr:blipFill>
        <a:blip r:embed="rId1"/>
        <a:stretch>
          <a:fillRect/>
        </a:stretch>
      </xdr:blipFill>
      <xdr:spPr>
        <a:xfrm>
          <a:off x="152400" y="9505950"/>
          <a:ext cx="904875" cy="742950"/>
        </a:xfrm>
        <a:prstGeom prst="rect">
          <a:avLst/>
        </a:prstGeom>
        <a:noFill/>
        <a:ln w="1" cmpd="sng">
          <a:noFill/>
        </a:ln>
      </xdr:spPr>
    </xdr:pic>
    <xdr:clientData/>
  </xdr:twoCellAnchor>
  <xdr:twoCellAnchor>
    <xdr:from>
      <xdr:col>11</xdr:col>
      <xdr:colOff>352425</xdr:colOff>
      <xdr:row>0</xdr:row>
      <xdr:rowOff>95250</xdr:rowOff>
    </xdr:from>
    <xdr:to>
      <xdr:col>12</xdr:col>
      <xdr:colOff>609600</xdr:colOff>
      <xdr:row>3</xdr:row>
      <xdr:rowOff>200025</xdr:rowOff>
    </xdr:to>
    <xdr:pic>
      <xdr:nvPicPr>
        <xdr:cNvPr id="5" name="Immagine 2" descr="Logo euphoros"/>
        <xdr:cNvPicPr preferRelativeResize="1">
          <a:picLocks noChangeAspect="1"/>
        </xdr:cNvPicPr>
      </xdr:nvPicPr>
      <xdr:blipFill>
        <a:blip r:embed="rId2"/>
        <a:stretch>
          <a:fillRect/>
        </a:stretch>
      </xdr:blipFill>
      <xdr:spPr>
        <a:xfrm>
          <a:off x="8020050" y="95250"/>
          <a:ext cx="1057275" cy="800100"/>
        </a:xfrm>
        <a:prstGeom prst="rect">
          <a:avLst/>
        </a:prstGeom>
        <a:noFill/>
        <a:ln w="9525" cmpd="sng">
          <a:noFill/>
        </a:ln>
      </xdr:spPr>
    </xdr:pic>
    <xdr:clientData/>
  </xdr:twoCellAnchor>
  <xdr:oneCellAnchor>
    <xdr:from>
      <xdr:col>3</xdr:col>
      <xdr:colOff>466725</xdr:colOff>
      <xdr:row>13</xdr:row>
      <xdr:rowOff>0</xdr:rowOff>
    </xdr:from>
    <xdr:ext cx="180975" cy="266700"/>
    <xdr:sp fLocksText="0">
      <xdr:nvSpPr>
        <xdr:cNvPr id="6" name="CasellaDiTesto 7"/>
        <xdr:cNvSpPr txBox="1">
          <a:spLocks noChangeArrowheads="1"/>
        </xdr:cNvSpPr>
      </xdr:nvSpPr>
      <xdr:spPr>
        <a:xfrm>
          <a:off x="2638425" y="3876675"/>
          <a:ext cx="180975" cy="266700"/>
        </a:xfrm>
        <a:prstGeom prst="rect">
          <a:avLst/>
        </a:prstGeom>
        <a:noFill/>
        <a:ln w="9525" cmpd="sng">
          <a:noFill/>
        </a:ln>
      </xdr:spPr>
      <xdr:txBody>
        <a:bodyPr vertOverflow="clip" wrap="square">
          <a:spAutoFit/>
        </a:bodyPr>
        <a:p>
          <a:pPr algn="l">
            <a:defRPr/>
          </a:pPr>
          <a:r>
            <a:rPr lang="en-US" cap="none" u="none" baseline="0">
              <a:latin typeface="Comic Sans MS"/>
              <a:ea typeface="Comic Sans MS"/>
              <a:cs typeface="Comic Sans MS"/>
            </a:rPr>
            <a:t/>
          </a:r>
        </a:p>
      </xdr:txBody>
    </xdr:sp>
    <xdr:clientData/>
  </xdr:oneCellAnchor>
  <xdr:oneCellAnchor>
    <xdr:from>
      <xdr:col>3</xdr:col>
      <xdr:colOff>466725</xdr:colOff>
      <xdr:row>13</xdr:row>
      <xdr:rowOff>0</xdr:rowOff>
    </xdr:from>
    <xdr:ext cx="180975" cy="266700"/>
    <xdr:sp fLocksText="0">
      <xdr:nvSpPr>
        <xdr:cNvPr id="7" name="CasellaDiTesto 8"/>
        <xdr:cNvSpPr txBox="1">
          <a:spLocks noChangeArrowheads="1"/>
        </xdr:cNvSpPr>
      </xdr:nvSpPr>
      <xdr:spPr>
        <a:xfrm>
          <a:off x="2638425" y="3876675"/>
          <a:ext cx="180975" cy="266700"/>
        </a:xfrm>
        <a:prstGeom prst="rect">
          <a:avLst/>
        </a:prstGeom>
        <a:noFill/>
        <a:ln w="9525" cmpd="sng">
          <a:noFill/>
        </a:ln>
      </xdr:spPr>
      <xdr:txBody>
        <a:bodyPr vertOverflow="clip" wrap="square">
          <a:spAutoFit/>
        </a:bodyPr>
        <a:p>
          <a:pPr algn="l">
            <a:defRPr/>
          </a:pPr>
          <a:r>
            <a:rPr lang="en-US" cap="none" u="none" baseline="0">
              <a:latin typeface="Comic Sans MS"/>
              <a:ea typeface="Comic Sans MS"/>
              <a:cs typeface="Comic Sans MS"/>
            </a:rPr>
            <a:t/>
          </a:r>
        </a:p>
      </xdr:txBody>
    </xdr:sp>
    <xdr:clientData/>
  </xdr:oneCellAnchor>
  <xdr:twoCellAnchor editAs="oneCell">
    <xdr:from>
      <xdr:col>1</xdr:col>
      <xdr:colOff>19050</xdr:colOff>
      <xdr:row>13</xdr:row>
      <xdr:rowOff>47625</xdr:rowOff>
    </xdr:from>
    <xdr:to>
      <xdr:col>1</xdr:col>
      <xdr:colOff>1009650</xdr:colOff>
      <xdr:row>13</xdr:row>
      <xdr:rowOff>809625</xdr:rowOff>
    </xdr:to>
    <xdr:pic>
      <xdr:nvPicPr>
        <xdr:cNvPr id="8" name="Picture 2"/>
        <xdr:cNvPicPr preferRelativeResize="1">
          <a:picLocks noChangeAspect="1"/>
        </xdr:cNvPicPr>
      </xdr:nvPicPr>
      <xdr:blipFill>
        <a:blip r:embed="rId1"/>
        <a:stretch>
          <a:fillRect/>
        </a:stretch>
      </xdr:blipFill>
      <xdr:spPr>
        <a:xfrm>
          <a:off x="285750" y="3924300"/>
          <a:ext cx="990600" cy="762000"/>
        </a:xfrm>
        <a:prstGeom prst="rect">
          <a:avLst/>
        </a:prstGeom>
        <a:noFill/>
        <a:ln w="1" cmpd="sng">
          <a:noFill/>
        </a:ln>
      </xdr:spPr>
    </xdr:pic>
    <xdr:clientData/>
  </xdr:twoCellAnchor>
  <xdr:twoCellAnchor editAs="oneCell">
    <xdr:from>
      <xdr:col>0</xdr:col>
      <xdr:colOff>66675</xdr:colOff>
      <xdr:row>0</xdr:row>
      <xdr:rowOff>57150</xdr:rowOff>
    </xdr:from>
    <xdr:to>
      <xdr:col>1</xdr:col>
      <xdr:colOff>514350</xdr:colOff>
      <xdr:row>3</xdr:row>
      <xdr:rowOff>123825</xdr:rowOff>
    </xdr:to>
    <xdr:pic>
      <xdr:nvPicPr>
        <xdr:cNvPr id="9" name="Object 10"/>
        <xdr:cNvPicPr preferRelativeResize="1">
          <a:picLocks noChangeAspect="1"/>
        </xdr:cNvPicPr>
      </xdr:nvPicPr>
      <xdr:blipFill>
        <a:blip r:embed="rId3"/>
        <a:stretch>
          <a:fillRect/>
        </a:stretch>
      </xdr:blipFill>
      <xdr:spPr>
        <a:xfrm>
          <a:off x="66675" y="57150"/>
          <a:ext cx="714375" cy="762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0</xdr:row>
      <xdr:rowOff>28575</xdr:rowOff>
    </xdr:from>
    <xdr:to>
      <xdr:col>15</xdr:col>
      <xdr:colOff>9525</xdr:colOff>
      <xdr:row>2</xdr:row>
      <xdr:rowOff>85725</xdr:rowOff>
    </xdr:to>
    <xdr:pic>
      <xdr:nvPicPr>
        <xdr:cNvPr id="1" name="Immagine 2" descr="Logo euphoros"/>
        <xdr:cNvPicPr preferRelativeResize="1">
          <a:picLocks noChangeAspect="1"/>
        </xdr:cNvPicPr>
      </xdr:nvPicPr>
      <xdr:blipFill>
        <a:blip r:embed="rId1"/>
        <a:stretch>
          <a:fillRect/>
        </a:stretch>
      </xdr:blipFill>
      <xdr:spPr>
        <a:xfrm>
          <a:off x="12734925" y="28575"/>
          <a:ext cx="876300" cy="60007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523875</xdr:colOff>
      <xdr:row>3</xdr:row>
      <xdr:rowOff>28575</xdr:rowOff>
    </xdr:to>
    <xdr:pic>
      <xdr:nvPicPr>
        <xdr:cNvPr id="2" name="Object 2"/>
        <xdr:cNvPicPr preferRelativeResize="1">
          <a:picLocks noChangeAspect="1"/>
        </xdr:cNvPicPr>
      </xdr:nvPicPr>
      <xdr:blipFill>
        <a:blip r:embed="rId2"/>
        <a:stretch>
          <a:fillRect/>
        </a:stretch>
      </xdr:blipFill>
      <xdr:spPr>
        <a:xfrm>
          <a:off x="76200" y="76200"/>
          <a:ext cx="695325" cy="723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314325</xdr:colOff>
      <xdr:row>0</xdr:row>
      <xdr:rowOff>95250</xdr:rowOff>
    </xdr:from>
    <xdr:to>
      <xdr:col>13</xdr:col>
      <xdr:colOff>466725</xdr:colOff>
      <xdr:row>3</xdr:row>
      <xdr:rowOff>123825</xdr:rowOff>
    </xdr:to>
    <xdr:pic>
      <xdr:nvPicPr>
        <xdr:cNvPr id="1" name="Immagine 2" descr="Logo euphoros"/>
        <xdr:cNvPicPr preferRelativeResize="1">
          <a:picLocks noChangeAspect="1"/>
        </xdr:cNvPicPr>
      </xdr:nvPicPr>
      <xdr:blipFill>
        <a:blip r:embed="rId1"/>
        <a:stretch>
          <a:fillRect/>
        </a:stretch>
      </xdr:blipFill>
      <xdr:spPr>
        <a:xfrm>
          <a:off x="12134850" y="95250"/>
          <a:ext cx="1114425" cy="86677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514350</xdr:colOff>
      <xdr:row>2</xdr:row>
      <xdr:rowOff>257175</xdr:rowOff>
    </xdr:to>
    <xdr:pic>
      <xdr:nvPicPr>
        <xdr:cNvPr id="2" name="Object 2"/>
        <xdr:cNvPicPr preferRelativeResize="1">
          <a:picLocks noChangeAspect="1"/>
        </xdr:cNvPicPr>
      </xdr:nvPicPr>
      <xdr:blipFill>
        <a:blip r:embed="rId2"/>
        <a:stretch>
          <a:fillRect/>
        </a:stretch>
      </xdr:blipFill>
      <xdr:spPr>
        <a:xfrm>
          <a:off x="76200" y="76200"/>
          <a:ext cx="685800" cy="7239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314325</xdr:colOff>
      <xdr:row>0</xdr:row>
      <xdr:rowOff>95250</xdr:rowOff>
    </xdr:from>
    <xdr:to>
      <xdr:col>13</xdr:col>
      <xdr:colOff>466725</xdr:colOff>
      <xdr:row>3</xdr:row>
      <xdr:rowOff>123825</xdr:rowOff>
    </xdr:to>
    <xdr:pic>
      <xdr:nvPicPr>
        <xdr:cNvPr id="1" name="Immagine 2" descr="Logo euphoros"/>
        <xdr:cNvPicPr preferRelativeResize="1">
          <a:picLocks noChangeAspect="1"/>
        </xdr:cNvPicPr>
      </xdr:nvPicPr>
      <xdr:blipFill>
        <a:blip r:embed="rId1"/>
        <a:stretch>
          <a:fillRect/>
        </a:stretch>
      </xdr:blipFill>
      <xdr:spPr>
        <a:xfrm>
          <a:off x="12134850" y="95250"/>
          <a:ext cx="1114425" cy="86677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514350</xdr:colOff>
      <xdr:row>2</xdr:row>
      <xdr:rowOff>257175</xdr:rowOff>
    </xdr:to>
    <xdr:pic>
      <xdr:nvPicPr>
        <xdr:cNvPr id="2" name="Object 2"/>
        <xdr:cNvPicPr preferRelativeResize="1">
          <a:picLocks noChangeAspect="1"/>
        </xdr:cNvPicPr>
      </xdr:nvPicPr>
      <xdr:blipFill>
        <a:blip r:embed="rId2"/>
        <a:stretch>
          <a:fillRect/>
        </a:stretch>
      </xdr:blipFill>
      <xdr:spPr>
        <a:xfrm>
          <a:off x="76200" y="76200"/>
          <a:ext cx="68580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466725</xdr:colOff>
      <xdr:row>12</xdr:row>
      <xdr:rowOff>104775</xdr:rowOff>
    </xdr:from>
    <xdr:ext cx="180975" cy="266700"/>
    <xdr:sp fLocksText="0">
      <xdr:nvSpPr>
        <xdr:cNvPr id="1" name="CasellaDiTesto 5"/>
        <xdr:cNvSpPr txBox="1">
          <a:spLocks noChangeArrowheads="1"/>
        </xdr:cNvSpPr>
      </xdr:nvSpPr>
      <xdr:spPr>
        <a:xfrm>
          <a:off x="2638425" y="2571750"/>
          <a:ext cx="180975" cy="266700"/>
        </a:xfrm>
        <a:prstGeom prst="rect">
          <a:avLst/>
        </a:prstGeom>
        <a:noFill/>
        <a:ln w="9525" cmpd="sng">
          <a:noFill/>
        </a:ln>
      </xdr:spPr>
      <xdr:txBody>
        <a:bodyPr vertOverflow="clip" wrap="square">
          <a:spAutoFit/>
        </a:bodyPr>
        <a:p>
          <a:pPr algn="l">
            <a:defRPr/>
          </a:pPr>
          <a:r>
            <a:rPr lang="en-US" cap="none" u="none" baseline="0">
              <a:latin typeface="Comic Sans MS"/>
              <a:ea typeface="Comic Sans MS"/>
              <a:cs typeface="Comic Sans MS"/>
            </a:rPr>
            <a:t/>
          </a:r>
        </a:p>
      </xdr:txBody>
    </xdr:sp>
    <xdr:clientData/>
  </xdr:oneCellAnchor>
  <xdr:twoCellAnchor>
    <xdr:from>
      <xdr:col>3</xdr:col>
      <xdr:colOff>381000</xdr:colOff>
      <xdr:row>18</xdr:row>
      <xdr:rowOff>38100</xdr:rowOff>
    </xdr:from>
    <xdr:to>
      <xdr:col>4</xdr:col>
      <xdr:colOff>447675</xdr:colOff>
      <xdr:row>21</xdr:row>
      <xdr:rowOff>38100</xdr:rowOff>
    </xdr:to>
    <xdr:sp fLocksText="0">
      <xdr:nvSpPr>
        <xdr:cNvPr id="2" name="CasellaDiTesto 8"/>
        <xdr:cNvSpPr txBox="1">
          <a:spLocks noChangeArrowheads="1"/>
        </xdr:cNvSpPr>
      </xdr:nvSpPr>
      <xdr:spPr>
        <a:xfrm>
          <a:off x="2552700" y="5514975"/>
          <a:ext cx="752475" cy="1276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0</xdr:col>
      <xdr:colOff>133350</xdr:colOff>
      <xdr:row>31</xdr:row>
      <xdr:rowOff>114300</xdr:rowOff>
    </xdr:from>
    <xdr:to>
      <xdr:col>1</xdr:col>
      <xdr:colOff>838200</xdr:colOff>
      <xdr:row>31</xdr:row>
      <xdr:rowOff>857250</xdr:rowOff>
    </xdr:to>
    <xdr:pic>
      <xdr:nvPicPr>
        <xdr:cNvPr id="3" name="Picture 2"/>
        <xdr:cNvPicPr preferRelativeResize="1">
          <a:picLocks noChangeAspect="1"/>
        </xdr:cNvPicPr>
      </xdr:nvPicPr>
      <xdr:blipFill>
        <a:blip r:embed="rId1"/>
        <a:stretch>
          <a:fillRect/>
        </a:stretch>
      </xdr:blipFill>
      <xdr:spPr>
        <a:xfrm>
          <a:off x="133350" y="12068175"/>
          <a:ext cx="971550" cy="742950"/>
        </a:xfrm>
        <a:prstGeom prst="rect">
          <a:avLst/>
        </a:prstGeom>
        <a:noFill/>
        <a:ln w="1" cmpd="sng">
          <a:noFill/>
        </a:ln>
      </xdr:spPr>
    </xdr:pic>
    <xdr:clientData/>
  </xdr:twoCellAnchor>
  <xdr:twoCellAnchor>
    <xdr:from>
      <xdr:col>11</xdr:col>
      <xdr:colOff>457200</xdr:colOff>
      <xdr:row>0</xdr:row>
      <xdr:rowOff>95250</xdr:rowOff>
    </xdr:from>
    <xdr:to>
      <xdr:col>13</xdr:col>
      <xdr:colOff>28575</xdr:colOff>
      <xdr:row>3</xdr:row>
      <xdr:rowOff>200025</xdr:rowOff>
    </xdr:to>
    <xdr:pic>
      <xdr:nvPicPr>
        <xdr:cNvPr id="4" name="Immagine 2" descr="Logo euphoros"/>
        <xdr:cNvPicPr preferRelativeResize="1">
          <a:picLocks noChangeAspect="1"/>
        </xdr:cNvPicPr>
      </xdr:nvPicPr>
      <xdr:blipFill>
        <a:blip r:embed="rId2"/>
        <a:stretch>
          <a:fillRect/>
        </a:stretch>
      </xdr:blipFill>
      <xdr:spPr>
        <a:xfrm>
          <a:off x="8115300" y="95250"/>
          <a:ext cx="1057275" cy="800100"/>
        </a:xfrm>
        <a:prstGeom prst="rect">
          <a:avLst/>
        </a:prstGeom>
        <a:noFill/>
        <a:ln w="9525" cmpd="sng">
          <a:noFill/>
        </a:ln>
      </xdr:spPr>
    </xdr:pic>
    <xdr:clientData/>
  </xdr:twoCellAnchor>
  <xdr:twoCellAnchor editAs="oneCell">
    <xdr:from>
      <xdr:col>0</xdr:col>
      <xdr:colOff>66675</xdr:colOff>
      <xdr:row>0</xdr:row>
      <xdr:rowOff>57150</xdr:rowOff>
    </xdr:from>
    <xdr:to>
      <xdr:col>1</xdr:col>
      <xdr:colOff>600075</xdr:colOff>
      <xdr:row>3</xdr:row>
      <xdr:rowOff>190500</xdr:rowOff>
    </xdr:to>
    <xdr:pic>
      <xdr:nvPicPr>
        <xdr:cNvPr id="5" name="Object 5"/>
        <xdr:cNvPicPr preferRelativeResize="1">
          <a:picLocks noChangeAspect="1"/>
        </xdr:cNvPicPr>
      </xdr:nvPicPr>
      <xdr:blipFill>
        <a:blip r:embed="rId3"/>
        <a:stretch>
          <a:fillRect/>
        </a:stretch>
      </xdr:blipFill>
      <xdr:spPr>
        <a:xfrm>
          <a:off x="66675" y="57150"/>
          <a:ext cx="800100" cy="828675"/>
        </a:xfrm>
        <a:prstGeom prst="rect">
          <a:avLst/>
        </a:prstGeom>
        <a:noFill/>
        <a:ln w="9525" cmpd="sng">
          <a:noFill/>
        </a:ln>
      </xdr:spPr>
    </xdr:pic>
    <xdr:clientData/>
  </xdr:twoCellAnchor>
  <xdr:twoCellAnchor editAs="oneCell">
    <xdr:from>
      <xdr:col>0</xdr:col>
      <xdr:colOff>238125</xdr:colOff>
      <xdr:row>10</xdr:row>
      <xdr:rowOff>114300</xdr:rowOff>
    </xdr:from>
    <xdr:to>
      <xdr:col>11</xdr:col>
      <xdr:colOff>733425</xdr:colOff>
      <xdr:row>29</xdr:row>
      <xdr:rowOff>142875</xdr:rowOff>
    </xdr:to>
    <xdr:pic>
      <xdr:nvPicPr>
        <xdr:cNvPr id="6" name="Object 6"/>
        <xdr:cNvPicPr preferRelativeResize="1">
          <a:picLocks noChangeAspect="1"/>
        </xdr:cNvPicPr>
      </xdr:nvPicPr>
      <xdr:blipFill>
        <a:blip r:embed="rId4"/>
        <a:stretch>
          <a:fillRect/>
        </a:stretch>
      </xdr:blipFill>
      <xdr:spPr>
        <a:xfrm>
          <a:off x="238125" y="2190750"/>
          <a:ext cx="8153400" cy="850582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466725</xdr:colOff>
      <xdr:row>13</xdr:row>
      <xdr:rowOff>0</xdr:rowOff>
    </xdr:from>
    <xdr:ext cx="180975" cy="266700"/>
    <xdr:sp fLocksText="0">
      <xdr:nvSpPr>
        <xdr:cNvPr id="1" name="CasellaDiTesto 1"/>
        <xdr:cNvSpPr txBox="1">
          <a:spLocks noChangeArrowheads="1"/>
        </xdr:cNvSpPr>
      </xdr:nvSpPr>
      <xdr:spPr>
        <a:xfrm>
          <a:off x="2209800" y="3371850"/>
          <a:ext cx="180975" cy="266700"/>
        </a:xfrm>
        <a:prstGeom prst="rect">
          <a:avLst/>
        </a:prstGeom>
        <a:noFill/>
        <a:ln w="9525" cmpd="sng">
          <a:noFill/>
        </a:ln>
      </xdr:spPr>
      <xdr:txBody>
        <a:bodyPr vertOverflow="clip" wrap="square">
          <a:spAutoFit/>
        </a:bodyPr>
        <a:p>
          <a:pPr algn="l">
            <a:defRPr/>
          </a:pPr>
          <a:r>
            <a:rPr lang="en-US" cap="none" u="none" baseline="0">
              <a:latin typeface="Comic Sans MS"/>
              <a:ea typeface="Comic Sans MS"/>
              <a:cs typeface="Comic Sans MS"/>
            </a:rPr>
            <a:t/>
          </a:r>
        </a:p>
      </xdr:txBody>
    </xdr:sp>
    <xdr:clientData/>
  </xdr:oneCellAnchor>
  <xdr:twoCellAnchor editAs="oneCell">
    <xdr:from>
      <xdr:col>0</xdr:col>
      <xdr:colOff>152400</xdr:colOff>
      <xdr:row>23</xdr:row>
      <xdr:rowOff>419100</xdr:rowOff>
    </xdr:from>
    <xdr:to>
      <xdr:col>2</xdr:col>
      <xdr:colOff>314325</xdr:colOff>
      <xdr:row>24</xdr:row>
      <xdr:rowOff>723900</xdr:rowOff>
    </xdr:to>
    <xdr:pic>
      <xdr:nvPicPr>
        <xdr:cNvPr id="2" name="Picture 2"/>
        <xdr:cNvPicPr preferRelativeResize="1">
          <a:picLocks noChangeAspect="1"/>
        </xdr:cNvPicPr>
      </xdr:nvPicPr>
      <xdr:blipFill>
        <a:blip r:embed="rId1"/>
        <a:stretch>
          <a:fillRect/>
        </a:stretch>
      </xdr:blipFill>
      <xdr:spPr>
        <a:xfrm>
          <a:off x="152400" y="8601075"/>
          <a:ext cx="1219200" cy="742950"/>
        </a:xfrm>
        <a:prstGeom prst="rect">
          <a:avLst/>
        </a:prstGeom>
        <a:noFill/>
        <a:ln w="1" cmpd="sng">
          <a:noFill/>
        </a:ln>
      </xdr:spPr>
    </xdr:pic>
    <xdr:clientData/>
  </xdr:twoCellAnchor>
  <xdr:twoCellAnchor>
    <xdr:from>
      <xdr:col>11</xdr:col>
      <xdr:colOff>352425</xdr:colOff>
      <xdr:row>0</xdr:row>
      <xdr:rowOff>95250</xdr:rowOff>
    </xdr:from>
    <xdr:to>
      <xdr:col>12</xdr:col>
      <xdr:colOff>609600</xdr:colOff>
      <xdr:row>3</xdr:row>
      <xdr:rowOff>200025</xdr:rowOff>
    </xdr:to>
    <xdr:pic>
      <xdr:nvPicPr>
        <xdr:cNvPr id="3" name="Immagine 2" descr="Logo euphoros"/>
        <xdr:cNvPicPr preferRelativeResize="1">
          <a:picLocks noChangeAspect="1"/>
        </xdr:cNvPicPr>
      </xdr:nvPicPr>
      <xdr:blipFill>
        <a:blip r:embed="rId2"/>
        <a:stretch>
          <a:fillRect/>
        </a:stretch>
      </xdr:blipFill>
      <xdr:spPr>
        <a:xfrm>
          <a:off x="8791575" y="95250"/>
          <a:ext cx="1057275" cy="800100"/>
        </a:xfrm>
        <a:prstGeom prst="rect">
          <a:avLst/>
        </a:prstGeom>
        <a:noFill/>
        <a:ln w="9525" cmpd="sng">
          <a:noFill/>
        </a:ln>
      </xdr:spPr>
    </xdr:pic>
    <xdr:clientData/>
  </xdr:twoCellAnchor>
  <xdr:twoCellAnchor editAs="oneCell">
    <xdr:from>
      <xdr:col>0</xdr:col>
      <xdr:colOff>66675</xdr:colOff>
      <xdr:row>0</xdr:row>
      <xdr:rowOff>57150</xdr:rowOff>
    </xdr:from>
    <xdr:to>
      <xdr:col>1</xdr:col>
      <xdr:colOff>514350</xdr:colOff>
      <xdr:row>3</xdr:row>
      <xdr:rowOff>123825</xdr:rowOff>
    </xdr:to>
    <xdr:pic>
      <xdr:nvPicPr>
        <xdr:cNvPr id="4" name="Object 4"/>
        <xdr:cNvPicPr preferRelativeResize="1">
          <a:picLocks noChangeAspect="1"/>
        </xdr:cNvPicPr>
      </xdr:nvPicPr>
      <xdr:blipFill>
        <a:blip r:embed="rId3"/>
        <a:stretch>
          <a:fillRect/>
        </a:stretch>
      </xdr:blipFill>
      <xdr:spPr>
        <a:xfrm>
          <a:off x="66675" y="57150"/>
          <a:ext cx="714375"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323850</xdr:colOff>
      <xdr:row>1</xdr:row>
      <xdr:rowOff>47625</xdr:rowOff>
    </xdr:from>
    <xdr:to>
      <xdr:col>21</xdr:col>
      <xdr:colOff>704850</xdr:colOff>
      <xdr:row>3</xdr:row>
      <xdr:rowOff>76200</xdr:rowOff>
    </xdr:to>
    <xdr:pic>
      <xdr:nvPicPr>
        <xdr:cNvPr id="1" name="Immagine 2" descr="Logo euphoros"/>
        <xdr:cNvPicPr preferRelativeResize="1">
          <a:picLocks noChangeAspect="1"/>
        </xdr:cNvPicPr>
      </xdr:nvPicPr>
      <xdr:blipFill>
        <a:blip r:embed="rId1"/>
        <a:stretch>
          <a:fillRect/>
        </a:stretch>
      </xdr:blipFill>
      <xdr:spPr>
        <a:xfrm>
          <a:off x="14458950" y="200025"/>
          <a:ext cx="828675" cy="628650"/>
        </a:xfrm>
        <a:prstGeom prst="rect">
          <a:avLst/>
        </a:prstGeom>
        <a:noFill/>
        <a:ln w="9525" cmpd="sng">
          <a:noFill/>
        </a:ln>
      </xdr:spPr>
    </xdr:pic>
    <xdr:clientData/>
  </xdr:twoCellAnchor>
  <xdr:twoCellAnchor>
    <xdr:from>
      <xdr:col>13</xdr:col>
      <xdr:colOff>47625</xdr:colOff>
      <xdr:row>14</xdr:row>
      <xdr:rowOff>209550</xdr:rowOff>
    </xdr:from>
    <xdr:to>
      <xdr:col>13</xdr:col>
      <xdr:colOff>609600</xdr:colOff>
      <xdr:row>14</xdr:row>
      <xdr:rowOff>209550</xdr:rowOff>
    </xdr:to>
    <xdr:sp>
      <xdr:nvSpPr>
        <xdr:cNvPr id="2" name="Connettore 2 5"/>
        <xdr:cNvSpPr>
          <a:spLocks/>
        </xdr:cNvSpPr>
      </xdr:nvSpPr>
      <xdr:spPr>
        <a:xfrm flipH="1">
          <a:off x="8496300" y="3562350"/>
          <a:ext cx="561975" cy="0"/>
        </a:xfrm>
        <a:prstGeom prst="straightConnector1">
          <a:avLst/>
        </a:prstGeom>
        <a:solidFill>
          <a:srgbClr val="FFFFE1"/>
        </a:solidFill>
        <a:ln w="9525" cmpd="sng">
          <a:noFill/>
        </a:ln>
      </xdr:spPr>
      <xdr:txBody>
        <a:bodyPr vertOverflow="clip" wrap="square" lIns="91440" tIns="45720" rIns="91440" bIns="45720"/>
        <a:p>
          <a:pPr algn="l">
            <a:defRPr/>
          </a:pPr>
          <a:r>
            <a:rPr lang="en-US" cap="none" u="none" baseline="0">
              <a:latin typeface="Comic Sans MS"/>
              <a:ea typeface="Comic Sans MS"/>
              <a:cs typeface="Comic Sans MS"/>
            </a:rPr>
            <a:t/>
          </a:r>
        </a:p>
      </xdr:txBody>
    </xdr:sp>
    <xdr:clientData/>
  </xdr:twoCellAnchor>
  <xdr:twoCellAnchor editAs="oneCell">
    <xdr:from>
      <xdr:col>0</xdr:col>
      <xdr:colOff>76200</xdr:colOff>
      <xdr:row>0</xdr:row>
      <xdr:rowOff>76200</xdr:rowOff>
    </xdr:from>
    <xdr:to>
      <xdr:col>2</xdr:col>
      <xdr:colOff>266700</xdr:colOff>
      <xdr:row>3</xdr:row>
      <xdr:rowOff>38100</xdr:rowOff>
    </xdr:to>
    <xdr:pic>
      <xdr:nvPicPr>
        <xdr:cNvPr id="3" name="Object 3"/>
        <xdr:cNvPicPr preferRelativeResize="1">
          <a:picLocks noChangeAspect="1"/>
        </xdr:cNvPicPr>
      </xdr:nvPicPr>
      <xdr:blipFill>
        <a:blip r:embed="rId2"/>
        <a:stretch>
          <a:fillRect/>
        </a:stretch>
      </xdr:blipFill>
      <xdr:spPr>
        <a:xfrm>
          <a:off x="76200" y="76200"/>
          <a:ext cx="685800"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304800</xdr:colOff>
      <xdr:row>0</xdr:row>
      <xdr:rowOff>104775</xdr:rowOff>
    </xdr:from>
    <xdr:to>
      <xdr:col>17</xdr:col>
      <xdr:colOff>561975</xdr:colOff>
      <xdr:row>4</xdr:row>
      <xdr:rowOff>38100</xdr:rowOff>
    </xdr:to>
    <xdr:pic>
      <xdr:nvPicPr>
        <xdr:cNvPr id="1" name="Immagine 2" descr="Logo euphoros"/>
        <xdr:cNvPicPr preferRelativeResize="1">
          <a:picLocks noChangeAspect="1"/>
        </xdr:cNvPicPr>
      </xdr:nvPicPr>
      <xdr:blipFill>
        <a:blip r:embed="rId1"/>
        <a:stretch>
          <a:fillRect/>
        </a:stretch>
      </xdr:blipFill>
      <xdr:spPr>
        <a:xfrm>
          <a:off x="12696825" y="104775"/>
          <a:ext cx="1066800" cy="90487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514350</xdr:colOff>
      <xdr:row>3</xdr:row>
      <xdr:rowOff>85725</xdr:rowOff>
    </xdr:to>
    <xdr:pic>
      <xdr:nvPicPr>
        <xdr:cNvPr id="2" name="Object 2"/>
        <xdr:cNvPicPr preferRelativeResize="1">
          <a:picLocks noChangeAspect="1"/>
        </xdr:cNvPicPr>
      </xdr:nvPicPr>
      <xdr:blipFill>
        <a:blip r:embed="rId2"/>
        <a:stretch>
          <a:fillRect/>
        </a:stretch>
      </xdr:blipFill>
      <xdr:spPr>
        <a:xfrm>
          <a:off x="76200" y="76200"/>
          <a:ext cx="685800"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304800</xdr:colOff>
      <xdr:row>0</xdr:row>
      <xdr:rowOff>104775</xdr:rowOff>
    </xdr:from>
    <xdr:to>
      <xdr:col>17</xdr:col>
      <xdr:colOff>561975</xdr:colOff>
      <xdr:row>4</xdr:row>
      <xdr:rowOff>38100</xdr:rowOff>
    </xdr:to>
    <xdr:pic>
      <xdr:nvPicPr>
        <xdr:cNvPr id="1" name="Immagine 2" descr="Logo euphoros"/>
        <xdr:cNvPicPr preferRelativeResize="1">
          <a:picLocks noChangeAspect="1"/>
        </xdr:cNvPicPr>
      </xdr:nvPicPr>
      <xdr:blipFill>
        <a:blip r:embed="rId1"/>
        <a:stretch>
          <a:fillRect/>
        </a:stretch>
      </xdr:blipFill>
      <xdr:spPr>
        <a:xfrm>
          <a:off x="12696825" y="104775"/>
          <a:ext cx="1066800" cy="90487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514350</xdr:colOff>
      <xdr:row>3</xdr:row>
      <xdr:rowOff>85725</xdr:rowOff>
    </xdr:to>
    <xdr:pic>
      <xdr:nvPicPr>
        <xdr:cNvPr id="2" name="Object 2"/>
        <xdr:cNvPicPr preferRelativeResize="1">
          <a:picLocks noChangeAspect="1"/>
        </xdr:cNvPicPr>
      </xdr:nvPicPr>
      <xdr:blipFill>
        <a:blip r:embed="rId2"/>
        <a:stretch>
          <a:fillRect/>
        </a:stretch>
      </xdr:blipFill>
      <xdr:spPr>
        <a:xfrm>
          <a:off x="76200" y="76200"/>
          <a:ext cx="685800"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0</xdr:row>
      <xdr:rowOff>38100</xdr:rowOff>
    </xdr:from>
    <xdr:to>
      <xdr:col>19</xdr:col>
      <xdr:colOff>190500</xdr:colOff>
      <xdr:row>1</xdr:row>
      <xdr:rowOff>123825</xdr:rowOff>
    </xdr:to>
    <xdr:pic>
      <xdr:nvPicPr>
        <xdr:cNvPr id="1" name="Immagine 2" descr="Logo euphoros"/>
        <xdr:cNvPicPr preferRelativeResize="1">
          <a:picLocks noChangeAspect="1"/>
        </xdr:cNvPicPr>
      </xdr:nvPicPr>
      <xdr:blipFill>
        <a:blip r:embed="rId1"/>
        <a:stretch>
          <a:fillRect/>
        </a:stretch>
      </xdr:blipFill>
      <xdr:spPr>
        <a:xfrm>
          <a:off x="12325350" y="38100"/>
          <a:ext cx="866775" cy="657225"/>
        </a:xfrm>
        <a:prstGeom prst="rect">
          <a:avLst/>
        </a:prstGeom>
        <a:noFill/>
        <a:ln w="9525" cmpd="sng">
          <a:noFill/>
        </a:ln>
      </xdr:spPr>
    </xdr:pic>
    <xdr:clientData/>
  </xdr:twoCellAnchor>
  <xdr:twoCellAnchor editAs="oneCell">
    <xdr:from>
      <xdr:col>0</xdr:col>
      <xdr:colOff>66675</xdr:colOff>
      <xdr:row>0</xdr:row>
      <xdr:rowOff>66675</xdr:rowOff>
    </xdr:from>
    <xdr:to>
      <xdr:col>1</xdr:col>
      <xdr:colOff>371475</xdr:colOff>
      <xdr:row>1</xdr:row>
      <xdr:rowOff>209550</xdr:rowOff>
    </xdr:to>
    <xdr:pic>
      <xdr:nvPicPr>
        <xdr:cNvPr id="2" name="Object 13"/>
        <xdr:cNvPicPr preferRelativeResize="1">
          <a:picLocks noChangeAspect="1"/>
        </xdr:cNvPicPr>
      </xdr:nvPicPr>
      <xdr:blipFill>
        <a:blip r:embed="rId2"/>
        <a:stretch>
          <a:fillRect/>
        </a:stretch>
      </xdr:blipFill>
      <xdr:spPr>
        <a:xfrm>
          <a:off x="66675" y="66675"/>
          <a:ext cx="685800" cy="714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0</xdr:row>
      <xdr:rowOff>76200</xdr:rowOff>
    </xdr:from>
    <xdr:to>
      <xdr:col>16</xdr:col>
      <xdr:colOff>1047750</xdr:colOff>
      <xdr:row>3</xdr:row>
      <xdr:rowOff>161925</xdr:rowOff>
    </xdr:to>
    <xdr:pic>
      <xdr:nvPicPr>
        <xdr:cNvPr id="1" name="Immagine 2" descr="Logo euphoros"/>
        <xdr:cNvPicPr preferRelativeResize="1">
          <a:picLocks noChangeAspect="1"/>
        </xdr:cNvPicPr>
      </xdr:nvPicPr>
      <xdr:blipFill>
        <a:blip r:embed="rId1"/>
        <a:stretch>
          <a:fillRect/>
        </a:stretch>
      </xdr:blipFill>
      <xdr:spPr>
        <a:xfrm>
          <a:off x="11258550" y="76200"/>
          <a:ext cx="942975" cy="714375"/>
        </a:xfrm>
        <a:prstGeom prst="rect">
          <a:avLst/>
        </a:prstGeom>
        <a:noFill/>
        <a:ln w="9525" cmpd="sng">
          <a:noFill/>
        </a:ln>
      </xdr:spPr>
    </xdr:pic>
    <xdr:clientData/>
  </xdr:twoCellAnchor>
  <xdr:twoCellAnchor editAs="oneCell">
    <xdr:from>
      <xdr:col>0</xdr:col>
      <xdr:colOff>0</xdr:colOff>
      <xdr:row>0</xdr:row>
      <xdr:rowOff>76200</xdr:rowOff>
    </xdr:from>
    <xdr:to>
      <xdr:col>0</xdr:col>
      <xdr:colOff>685800</xdr:colOff>
      <xdr:row>3</xdr:row>
      <xdr:rowOff>161925</xdr:rowOff>
    </xdr:to>
    <xdr:pic>
      <xdr:nvPicPr>
        <xdr:cNvPr id="2" name="Object 3"/>
        <xdr:cNvPicPr preferRelativeResize="1">
          <a:picLocks noChangeAspect="1"/>
        </xdr:cNvPicPr>
      </xdr:nvPicPr>
      <xdr:blipFill>
        <a:blip r:embed="rId2"/>
        <a:stretch>
          <a:fillRect/>
        </a:stretch>
      </xdr:blipFill>
      <xdr:spPr>
        <a:xfrm>
          <a:off x="0" y="76200"/>
          <a:ext cx="685800" cy="714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219075</xdr:colOff>
      <xdr:row>0</xdr:row>
      <xdr:rowOff>76200</xdr:rowOff>
    </xdr:from>
    <xdr:to>
      <xdr:col>11</xdr:col>
      <xdr:colOff>476250</xdr:colOff>
      <xdr:row>3</xdr:row>
      <xdr:rowOff>161925</xdr:rowOff>
    </xdr:to>
    <xdr:pic>
      <xdr:nvPicPr>
        <xdr:cNvPr id="1" name="Immagine 2" descr="Logo euphoros"/>
        <xdr:cNvPicPr preferRelativeResize="1">
          <a:picLocks noChangeAspect="1"/>
        </xdr:cNvPicPr>
      </xdr:nvPicPr>
      <xdr:blipFill>
        <a:blip r:embed="rId1"/>
        <a:stretch>
          <a:fillRect/>
        </a:stretch>
      </xdr:blipFill>
      <xdr:spPr>
        <a:xfrm>
          <a:off x="7439025" y="76200"/>
          <a:ext cx="942975" cy="714375"/>
        </a:xfrm>
        <a:prstGeom prst="rect">
          <a:avLst/>
        </a:prstGeom>
        <a:noFill/>
        <a:ln w="9525" cmpd="sng">
          <a:noFill/>
        </a:ln>
      </xdr:spPr>
    </xdr:pic>
    <xdr:clientData/>
  </xdr:twoCellAnchor>
  <xdr:twoCellAnchor editAs="oneCell">
    <xdr:from>
      <xdr:col>0</xdr:col>
      <xdr:colOff>0</xdr:colOff>
      <xdr:row>0</xdr:row>
      <xdr:rowOff>76200</xdr:rowOff>
    </xdr:from>
    <xdr:to>
      <xdr:col>0</xdr:col>
      <xdr:colOff>685800</xdr:colOff>
      <xdr:row>3</xdr:row>
      <xdr:rowOff>161925</xdr:rowOff>
    </xdr:to>
    <xdr:pic>
      <xdr:nvPicPr>
        <xdr:cNvPr id="2" name="Object 3"/>
        <xdr:cNvPicPr preferRelativeResize="1">
          <a:picLocks noChangeAspect="1"/>
        </xdr:cNvPicPr>
      </xdr:nvPicPr>
      <xdr:blipFill>
        <a:blip r:embed="rId2"/>
        <a:stretch>
          <a:fillRect/>
        </a:stretch>
      </xdr:blipFill>
      <xdr:spPr>
        <a:xfrm>
          <a:off x="0" y="76200"/>
          <a:ext cx="6858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9"/>
  <dimension ref="A1:Z67"/>
  <sheetViews>
    <sheetView showRowColHeaders="0" tabSelected="1" zoomScale="107" zoomScaleNormal="107" zoomScalePageLayoutView="0" workbookViewId="0" topLeftCell="A1">
      <selection activeCell="K9" sqref="K9:L9"/>
    </sheetView>
  </sheetViews>
  <sheetFormatPr defaultColWidth="9.00390625" defaultRowHeight="15"/>
  <cols>
    <col min="1" max="1" width="3.50390625" style="482" customWidth="1"/>
    <col min="2" max="2" width="16.00390625" style="24" customWidth="1"/>
    <col min="3" max="9" width="9.00390625" style="482" customWidth="1"/>
    <col min="10" max="10" width="10.625" style="482" customWidth="1"/>
    <col min="11" max="11" width="7.50390625" style="482" customWidth="1"/>
    <col min="12" max="12" width="10.50390625" style="482" customWidth="1"/>
    <col min="13" max="16" width="9.00390625" style="482" customWidth="1"/>
    <col min="17" max="16384" width="9.00390625" style="483" customWidth="1"/>
  </cols>
  <sheetData>
    <row r="1" spans="17:26" ht="15">
      <c r="Q1" s="482"/>
      <c r="R1" s="482"/>
      <c r="S1" s="482"/>
      <c r="T1" s="482"/>
      <c r="U1" s="482"/>
      <c r="V1" s="482"/>
      <c r="W1" s="482"/>
      <c r="X1" s="482"/>
      <c r="Y1" s="482"/>
      <c r="Z1" s="482"/>
    </row>
    <row r="2" spans="3:26" ht="24" customHeight="1">
      <c r="C2" s="100" t="s">
        <v>122</v>
      </c>
      <c r="D2" s="100"/>
      <c r="F2" s="25"/>
      <c r="G2" s="25"/>
      <c r="H2" s="484"/>
      <c r="I2" s="484"/>
      <c r="J2" s="484"/>
      <c r="K2" s="484"/>
      <c r="L2" s="25"/>
      <c r="M2" s="25"/>
      <c r="N2" s="25"/>
      <c r="O2" s="25"/>
      <c r="P2" s="25"/>
      <c r="Q2" s="482"/>
      <c r="R2" s="482"/>
      <c r="S2" s="482"/>
      <c r="T2" s="482"/>
      <c r="U2" s="482"/>
      <c r="V2" s="482"/>
      <c r="W2" s="482"/>
      <c r="X2" s="482"/>
      <c r="Y2" s="482"/>
      <c r="Z2" s="482"/>
    </row>
    <row r="3" spans="1:26" ht="15.75" customHeight="1">
      <c r="A3" s="25"/>
      <c r="B3" s="139"/>
      <c r="C3" s="485"/>
      <c r="D3" s="485"/>
      <c r="E3" s="485"/>
      <c r="F3" s="485"/>
      <c r="G3" s="485"/>
      <c r="H3" s="485"/>
      <c r="I3" s="485"/>
      <c r="J3" s="485"/>
      <c r="K3" s="485"/>
      <c r="L3" s="25"/>
      <c r="M3" s="25"/>
      <c r="N3" s="25"/>
      <c r="O3" s="25"/>
      <c r="P3" s="25"/>
      <c r="Q3" s="482"/>
      <c r="R3" s="482"/>
      <c r="S3" s="482"/>
      <c r="T3" s="482"/>
      <c r="U3" s="482"/>
      <c r="V3" s="482"/>
      <c r="W3" s="482"/>
      <c r="X3" s="482"/>
      <c r="Y3" s="482"/>
      <c r="Z3" s="482"/>
    </row>
    <row r="4" spans="1:26" ht="21.75" customHeight="1">
      <c r="A4" s="25"/>
      <c r="B4" s="139"/>
      <c r="C4" s="544"/>
      <c r="D4" s="544"/>
      <c r="E4" s="544"/>
      <c r="F4" s="544"/>
      <c r="G4" s="485"/>
      <c r="H4" s="484"/>
      <c r="I4" s="484"/>
      <c r="J4" s="484"/>
      <c r="K4" s="484"/>
      <c r="Q4" s="482"/>
      <c r="R4" s="482"/>
      <c r="S4" s="482"/>
      <c r="T4" s="482"/>
      <c r="U4" s="482"/>
      <c r="V4" s="482"/>
      <c r="W4" s="482"/>
      <c r="X4" s="482"/>
      <c r="Y4" s="482"/>
      <c r="Z4" s="482"/>
    </row>
    <row r="5" spans="2:26" ht="18" hidden="1">
      <c r="B5" s="116"/>
      <c r="C5" s="485"/>
      <c r="D5" s="485"/>
      <c r="E5" s="485"/>
      <c r="F5" s="485"/>
      <c r="G5" s="485"/>
      <c r="H5" s="485"/>
      <c r="I5" s="485"/>
      <c r="J5" s="485"/>
      <c r="K5" s="485"/>
      <c r="Q5" s="482"/>
      <c r="R5" s="482"/>
      <c r="S5" s="482"/>
      <c r="T5" s="482"/>
      <c r="U5" s="482"/>
      <c r="V5" s="482"/>
      <c r="W5" s="482"/>
      <c r="X5" s="482"/>
      <c r="Y5" s="482"/>
      <c r="Z5" s="482"/>
    </row>
    <row r="6" spans="2:26" ht="21.75" customHeight="1">
      <c r="B6" s="545" t="s">
        <v>245</v>
      </c>
      <c r="C6" s="545"/>
      <c r="D6" s="545"/>
      <c r="E6" s="545"/>
      <c r="F6" s="545"/>
      <c r="G6" s="545"/>
      <c r="H6" s="545"/>
      <c r="I6" s="545"/>
      <c r="J6" s="545"/>
      <c r="K6" s="545"/>
      <c r="Q6" s="482"/>
      <c r="R6" s="482"/>
      <c r="S6" s="482"/>
      <c r="T6" s="482"/>
      <c r="U6" s="482"/>
      <c r="V6" s="482"/>
      <c r="W6" s="482"/>
      <c r="X6" s="482"/>
      <c r="Y6" s="482"/>
      <c r="Z6" s="482"/>
    </row>
    <row r="7" spans="2:26" ht="15">
      <c r="B7" s="26"/>
      <c r="C7" s="485"/>
      <c r="D7" s="485"/>
      <c r="E7" s="485"/>
      <c r="F7" s="485"/>
      <c r="G7" s="485"/>
      <c r="H7" s="485"/>
      <c r="I7" s="485"/>
      <c r="J7" s="485"/>
      <c r="K7" s="485"/>
      <c r="L7" s="485"/>
      <c r="Q7" s="482"/>
      <c r="R7" s="482"/>
      <c r="S7" s="482"/>
      <c r="T7" s="482"/>
      <c r="U7" s="482"/>
      <c r="V7" s="482"/>
      <c r="W7" s="482"/>
      <c r="X7" s="482"/>
      <c r="Y7" s="482"/>
      <c r="Z7" s="482"/>
    </row>
    <row r="8" spans="2:26" ht="44.25" customHeight="1">
      <c r="B8" s="561" t="s">
        <v>236</v>
      </c>
      <c r="C8" s="561"/>
      <c r="D8" s="561"/>
      <c r="E8" s="561"/>
      <c r="F8" s="561"/>
      <c r="G8" s="561"/>
      <c r="H8" s="561"/>
      <c r="I8" s="561"/>
      <c r="J8" s="561"/>
      <c r="K8" s="150"/>
      <c r="L8" s="151"/>
      <c r="M8" s="152"/>
      <c r="N8" s="152"/>
      <c r="O8" s="152"/>
      <c r="P8" s="152"/>
      <c r="Q8" s="482"/>
      <c r="R8" s="482"/>
      <c r="S8" s="482"/>
      <c r="T8" s="482"/>
      <c r="U8" s="482"/>
      <c r="V8" s="482"/>
      <c r="W8" s="482"/>
      <c r="X8" s="482"/>
      <c r="Y8" s="482"/>
      <c r="Z8" s="482"/>
    </row>
    <row r="9" spans="2:26" ht="23.25" customHeight="1">
      <c r="B9" s="26"/>
      <c r="C9" s="485"/>
      <c r="D9" s="485"/>
      <c r="E9" s="485"/>
      <c r="F9" s="485"/>
      <c r="J9" s="485"/>
      <c r="K9" s="562" t="s">
        <v>239</v>
      </c>
      <c r="L9" s="563"/>
      <c r="Q9" s="482"/>
      <c r="R9" s="482"/>
      <c r="S9" s="482"/>
      <c r="T9" s="482"/>
      <c r="U9" s="482"/>
      <c r="V9" s="482"/>
      <c r="W9" s="482"/>
      <c r="X9" s="482"/>
      <c r="Y9" s="482"/>
      <c r="Z9" s="482"/>
    </row>
    <row r="10" spans="2:26" ht="15" customHeight="1">
      <c r="B10" s="545" t="s">
        <v>243</v>
      </c>
      <c r="C10" s="545"/>
      <c r="D10" s="545"/>
      <c r="E10" s="545"/>
      <c r="F10" s="545"/>
      <c r="G10" s="545"/>
      <c r="H10" s="545"/>
      <c r="J10" s="151"/>
      <c r="K10" s="150"/>
      <c r="L10" s="151"/>
      <c r="Q10" s="482"/>
      <c r="R10" s="482"/>
      <c r="S10" s="482"/>
      <c r="T10" s="482"/>
      <c r="U10" s="482"/>
      <c r="V10" s="482"/>
      <c r="W10" s="482"/>
      <c r="X10" s="482"/>
      <c r="Y10" s="482"/>
      <c r="Z10" s="482"/>
    </row>
    <row r="11" spans="2:26" ht="7.5" customHeight="1">
      <c r="B11" s="113"/>
      <c r="C11" s="115"/>
      <c r="D11" s="115"/>
      <c r="E11" s="115"/>
      <c r="F11" s="115"/>
      <c r="G11" s="114"/>
      <c r="H11" s="114"/>
      <c r="I11" s="114"/>
      <c r="J11" s="115"/>
      <c r="K11" s="114"/>
      <c r="L11" s="485"/>
      <c r="Q11" s="482"/>
      <c r="R11" s="482"/>
      <c r="S11" s="482"/>
      <c r="T11" s="482"/>
      <c r="U11" s="482"/>
      <c r="V11" s="482"/>
      <c r="W11" s="482"/>
      <c r="X11" s="482"/>
      <c r="Y11" s="482"/>
      <c r="Z11" s="482"/>
    </row>
    <row r="12" spans="1:26" s="487" customFormat="1" ht="93.75" customHeight="1">
      <c r="A12" s="486"/>
      <c r="B12" s="564" t="s">
        <v>237</v>
      </c>
      <c r="C12" s="564"/>
      <c r="D12" s="564"/>
      <c r="E12" s="564"/>
      <c r="F12" s="564"/>
      <c r="G12" s="564"/>
      <c r="H12" s="564"/>
      <c r="I12" s="564"/>
      <c r="J12" s="564"/>
      <c r="K12" s="486"/>
      <c r="L12" s="486"/>
      <c r="M12" s="486"/>
      <c r="N12" s="486"/>
      <c r="O12" s="486"/>
      <c r="P12" s="486"/>
      <c r="Q12" s="486"/>
      <c r="R12" s="486"/>
      <c r="S12" s="486"/>
      <c r="T12" s="486"/>
      <c r="U12" s="486"/>
      <c r="V12" s="486"/>
      <c r="W12" s="486"/>
      <c r="X12" s="486"/>
      <c r="Y12" s="486"/>
      <c r="Z12" s="486"/>
    </row>
    <row r="13" spans="2:26" ht="8.25" customHeight="1">
      <c r="B13" s="488"/>
      <c r="C13" s="489"/>
      <c r="D13" s="489"/>
      <c r="E13" s="489"/>
      <c r="F13" s="489"/>
      <c r="G13" s="489"/>
      <c r="H13" s="489"/>
      <c r="I13" s="489"/>
      <c r="J13" s="489"/>
      <c r="K13" s="489"/>
      <c r="Q13" s="482"/>
      <c r="R13" s="482"/>
      <c r="S13" s="482"/>
      <c r="T13" s="482"/>
      <c r="U13" s="482"/>
      <c r="V13" s="482"/>
      <c r="W13" s="482"/>
      <c r="X13" s="482"/>
      <c r="Y13" s="482"/>
      <c r="Z13" s="482"/>
    </row>
    <row r="14" spans="2:26" ht="63.75" customHeight="1">
      <c r="B14" s="101"/>
      <c r="C14" s="552" t="s">
        <v>238</v>
      </c>
      <c r="D14" s="552"/>
      <c r="E14" s="552"/>
      <c r="F14" s="552"/>
      <c r="G14" s="552"/>
      <c r="H14" s="552"/>
      <c r="I14" s="552"/>
      <c r="J14" s="552"/>
      <c r="K14" s="552"/>
      <c r="L14" s="552"/>
      <c r="Q14" s="482"/>
      <c r="R14" s="482"/>
      <c r="S14" s="482"/>
      <c r="T14" s="482"/>
      <c r="U14" s="482"/>
      <c r="V14" s="482"/>
      <c r="W14" s="482"/>
      <c r="X14" s="482"/>
      <c r="Y14" s="482"/>
      <c r="Z14" s="482"/>
    </row>
    <row r="15" spans="2:26" ht="33.75" customHeight="1">
      <c r="B15" s="542"/>
      <c r="C15" s="542"/>
      <c r="D15" s="542"/>
      <c r="E15" s="542"/>
      <c r="F15" s="542"/>
      <c r="G15" s="542"/>
      <c r="H15" s="542"/>
      <c r="I15" s="542"/>
      <c r="J15" s="542"/>
      <c r="K15" s="542"/>
      <c r="Q15" s="482"/>
      <c r="R15" s="482"/>
      <c r="S15" s="482"/>
      <c r="T15" s="482"/>
      <c r="U15" s="482"/>
      <c r="V15" s="482"/>
      <c r="W15" s="482"/>
      <c r="X15" s="482"/>
      <c r="Y15" s="482"/>
      <c r="Z15" s="482"/>
    </row>
    <row r="16" spans="2:26" ht="34.5" customHeight="1">
      <c r="B16" s="542"/>
      <c r="C16" s="542"/>
      <c r="D16" s="542"/>
      <c r="E16" s="542"/>
      <c r="F16" s="542"/>
      <c r="G16" s="542"/>
      <c r="H16" s="542"/>
      <c r="I16" s="542"/>
      <c r="J16" s="542"/>
      <c r="K16" s="542"/>
      <c r="Q16" s="482"/>
      <c r="R16" s="482"/>
      <c r="S16" s="482"/>
      <c r="T16" s="482"/>
      <c r="U16" s="482"/>
      <c r="V16" s="482"/>
      <c r="W16" s="482"/>
      <c r="X16" s="482"/>
      <c r="Y16" s="482"/>
      <c r="Z16" s="482"/>
    </row>
    <row r="17" spans="2:26" ht="24" customHeight="1">
      <c r="B17" s="542"/>
      <c r="C17" s="542"/>
      <c r="D17" s="542"/>
      <c r="E17" s="542"/>
      <c r="F17" s="542"/>
      <c r="G17" s="542"/>
      <c r="H17" s="542"/>
      <c r="I17" s="542"/>
      <c r="J17" s="542"/>
      <c r="K17" s="542"/>
      <c r="Q17" s="482"/>
      <c r="R17" s="482"/>
      <c r="S17" s="482"/>
      <c r="T17" s="482"/>
      <c r="U17" s="482"/>
      <c r="V17" s="482"/>
      <c r="W17" s="482"/>
      <c r="X17" s="482"/>
      <c r="Y17" s="482"/>
      <c r="Z17" s="482"/>
    </row>
    <row r="18" spans="2:26" ht="15">
      <c r="B18" s="543"/>
      <c r="C18" s="543"/>
      <c r="D18" s="543"/>
      <c r="E18" s="543"/>
      <c r="F18" s="543"/>
      <c r="G18" s="543"/>
      <c r="H18" s="543"/>
      <c r="I18" s="543"/>
      <c r="J18" s="543"/>
      <c r="K18" s="543"/>
      <c r="Q18" s="482"/>
      <c r="R18" s="482"/>
      <c r="S18" s="482"/>
      <c r="T18" s="482"/>
      <c r="U18" s="482"/>
      <c r="V18" s="482"/>
      <c r="W18" s="482"/>
      <c r="X18" s="482"/>
      <c r="Y18" s="482"/>
      <c r="Z18" s="482"/>
    </row>
    <row r="19" spans="2:26" ht="23.25" customHeight="1">
      <c r="B19" s="542"/>
      <c r="C19" s="542"/>
      <c r="D19" s="542"/>
      <c r="E19" s="542"/>
      <c r="F19" s="542"/>
      <c r="G19" s="542"/>
      <c r="H19" s="542"/>
      <c r="I19" s="542"/>
      <c r="J19" s="542"/>
      <c r="K19" s="542"/>
      <c r="Q19" s="482"/>
      <c r="R19" s="482"/>
      <c r="S19" s="482"/>
      <c r="T19" s="482"/>
      <c r="U19" s="482"/>
      <c r="V19" s="482"/>
      <c r="W19" s="482"/>
      <c r="X19" s="482"/>
      <c r="Y19" s="482"/>
      <c r="Z19" s="482"/>
    </row>
    <row r="20" spans="2:26" ht="36" customHeight="1">
      <c r="B20" s="546"/>
      <c r="C20" s="546"/>
      <c r="D20" s="546"/>
      <c r="E20" s="546"/>
      <c r="F20" s="546"/>
      <c r="G20" s="546"/>
      <c r="H20" s="546"/>
      <c r="I20" s="546"/>
      <c r="J20" s="546"/>
      <c r="K20" s="546"/>
      <c r="Q20" s="482"/>
      <c r="R20" s="482"/>
      <c r="S20" s="482"/>
      <c r="T20" s="482"/>
      <c r="U20" s="482"/>
      <c r="V20" s="482"/>
      <c r="W20" s="482"/>
      <c r="X20" s="482"/>
      <c r="Y20" s="482"/>
      <c r="Z20" s="482"/>
    </row>
    <row r="21" spans="2:26" ht="21.75" customHeight="1">
      <c r="B21" s="547"/>
      <c r="C21" s="547"/>
      <c r="D21" s="547"/>
      <c r="E21" s="547"/>
      <c r="F21" s="547"/>
      <c r="G21" s="547"/>
      <c r="H21" s="547"/>
      <c r="I21" s="547"/>
      <c r="J21" s="547"/>
      <c r="K21" s="547"/>
      <c r="Q21" s="482"/>
      <c r="R21" s="482"/>
      <c r="S21" s="482"/>
      <c r="T21" s="482"/>
      <c r="U21" s="482"/>
      <c r="V21" s="482"/>
      <c r="W21" s="482"/>
      <c r="X21" s="482"/>
      <c r="Y21" s="482"/>
      <c r="Z21" s="482"/>
    </row>
    <row r="22" spans="2:26" ht="66" customHeight="1">
      <c r="B22" s="548"/>
      <c r="C22" s="549"/>
      <c r="D22" s="549"/>
      <c r="E22" s="549"/>
      <c r="F22" s="549"/>
      <c r="G22" s="549"/>
      <c r="H22" s="549"/>
      <c r="I22" s="549"/>
      <c r="J22" s="549"/>
      <c r="K22" s="549"/>
      <c r="Q22" s="482"/>
      <c r="R22" s="482"/>
      <c r="S22" s="482"/>
      <c r="T22" s="482"/>
      <c r="U22" s="482"/>
      <c r="V22" s="482"/>
      <c r="W22" s="482"/>
      <c r="X22" s="482"/>
      <c r="Y22" s="482"/>
      <c r="Z22" s="482"/>
    </row>
    <row r="23" spans="2:26" ht="92.25" customHeight="1">
      <c r="B23" s="550"/>
      <c r="C23" s="546"/>
      <c r="D23" s="546"/>
      <c r="E23" s="546"/>
      <c r="F23" s="546"/>
      <c r="G23" s="546"/>
      <c r="H23" s="546"/>
      <c r="I23" s="546"/>
      <c r="J23" s="546"/>
      <c r="K23" s="546"/>
      <c r="Q23" s="482"/>
      <c r="R23" s="482"/>
      <c r="S23" s="482"/>
      <c r="T23" s="482"/>
      <c r="U23" s="482"/>
      <c r="V23" s="482"/>
      <c r="W23" s="482"/>
      <c r="X23" s="482"/>
      <c r="Y23" s="482"/>
      <c r="Z23" s="482"/>
    </row>
    <row r="24" spans="2:26" ht="34.5" customHeight="1">
      <c r="B24" s="551"/>
      <c r="C24" s="551"/>
      <c r="D24" s="551"/>
      <c r="E24" s="551"/>
      <c r="F24" s="551"/>
      <c r="G24" s="551"/>
      <c r="H24" s="551"/>
      <c r="I24" s="551"/>
      <c r="J24" s="551"/>
      <c r="K24" s="551"/>
      <c r="Q24" s="482"/>
      <c r="R24" s="482"/>
      <c r="S24" s="482"/>
      <c r="T24" s="482"/>
      <c r="U24" s="482"/>
      <c r="V24" s="482"/>
      <c r="W24" s="482"/>
      <c r="X24" s="482"/>
      <c r="Y24" s="482"/>
      <c r="Z24" s="482"/>
    </row>
    <row r="25" spans="2:26" ht="65.25" customHeight="1">
      <c r="B25" s="101"/>
      <c r="C25" s="552" t="s">
        <v>81</v>
      </c>
      <c r="D25" s="552"/>
      <c r="E25" s="552"/>
      <c r="F25" s="552"/>
      <c r="G25" s="552"/>
      <c r="H25" s="552"/>
      <c r="I25" s="552"/>
      <c r="J25" s="552"/>
      <c r="K25" s="552"/>
      <c r="L25" s="552"/>
      <c r="Q25" s="482"/>
      <c r="R25" s="482"/>
      <c r="S25" s="482"/>
      <c r="T25" s="482"/>
      <c r="U25" s="482"/>
      <c r="V25" s="482"/>
      <c r="W25" s="482"/>
      <c r="X25" s="482"/>
      <c r="Y25" s="482"/>
      <c r="Z25" s="482"/>
    </row>
    <row r="26" spans="2:26" ht="33.75" customHeight="1">
      <c r="B26" s="553"/>
      <c r="C26" s="551"/>
      <c r="D26" s="551"/>
      <c r="E26" s="551"/>
      <c r="F26" s="551"/>
      <c r="G26" s="551"/>
      <c r="H26" s="551"/>
      <c r="I26" s="551"/>
      <c r="J26" s="551"/>
      <c r="K26" s="551"/>
      <c r="Q26" s="482"/>
      <c r="R26" s="482"/>
      <c r="S26" s="482"/>
      <c r="T26" s="482"/>
      <c r="U26" s="482"/>
      <c r="V26" s="482"/>
      <c r="W26" s="482"/>
      <c r="X26" s="482"/>
      <c r="Y26" s="482"/>
      <c r="Z26" s="482"/>
    </row>
    <row r="27" spans="2:26" ht="49.5" customHeight="1">
      <c r="B27" s="553"/>
      <c r="C27" s="551"/>
      <c r="D27" s="551"/>
      <c r="E27" s="551"/>
      <c r="F27" s="551"/>
      <c r="G27" s="551"/>
      <c r="H27" s="551"/>
      <c r="I27" s="551"/>
      <c r="J27" s="551"/>
      <c r="K27" s="551"/>
      <c r="Q27" s="482"/>
      <c r="R27" s="482"/>
      <c r="S27" s="482"/>
      <c r="T27" s="482"/>
      <c r="U27" s="482"/>
      <c r="V27" s="482"/>
      <c r="W27" s="482"/>
      <c r="X27" s="482"/>
      <c r="Y27" s="482"/>
      <c r="Z27" s="482"/>
    </row>
    <row r="28" spans="2:26" ht="102" customHeight="1">
      <c r="B28" s="554"/>
      <c r="C28" s="555"/>
      <c r="D28" s="555"/>
      <c r="E28" s="555"/>
      <c r="F28" s="555"/>
      <c r="G28" s="555"/>
      <c r="H28" s="555"/>
      <c r="I28" s="555"/>
      <c r="J28" s="555"/>
      <c r="K28" s="555"/>
      <c r="Q28" s="482"/>
      <c r="R28" s="482"/>
      <c r="S28" s="482"/>
      <c r="T28" s="482"/>
      <c r="U28" s="482"/>
      <c r="V28" s="482"/>
      <c r="W28" s="482"/>
      <c r="X28" s="482"/>
      <c r="Y28" s="482"/>
      <c r="Z28" s="482"/>
    </row>
    <row r="29" spans="2:26" ht="172.5" customHeight="1">
      <c r="B29" s="556"/>
      <c r="C29" s="556"/>
      <c r="D29" s="556"/>
      <c r="E29" s="556"/>
      <c r="F29" s="556"/>
      <c r="G29" s="556"/>
      <c r="H29" s="556"/>
      <c r="I29" s="556"/>
      <c r="J29" s="556"/>
      <c r="K29" s="556"/>
      <c r="Q29" s="482"/>
      <c r="R29" s="482"/>
      <c r="S29" s="482"/>
      <c r="T29" s="482"/>
      <c r="U29" s="482"/>
      <c r="V29" s="482"/>
      <c r="W29" s="482"/>
      <c r="X29" s="482"/>
      <c r="Y29" s="482"/>
      <c r="Z29" s="482"/>
    </row>
    <row r="30" spans="2:26" ht="76.5" customHeight="1">
      <c r="B30" s="546"/>
      <c r="C30" s="546"/>
      <c r="D30" s="546"/>
      <c r="E30" s="546"/>
      <c r="F30" s="546"/>
      <c r="G30" s="546"/>
      <c r="H30" s="546"/>
      <c r="I30" s="546"/>
      <c r="J30" s="546"/>
      <c r="K30" s="546"/>
      <c r="Q30" s="482"/>
      <c r="R30" s="482"/>
      <c r="S30" s="482"/>
      <c r="T30" s="482"/>
      <c r="U30" s="482"/>
      <c r="V30" s="482"/>
      <c r="W30" s="482"/>
      <c r="X30" s="482"/>
      <c r="Y30" s="482"/>
      <c r="Z30" s="482"/>
    </row>
    <row r="31" spans="2:26" ht="63.75" customHeight="1">
      <c r="B31" s="556"/>
      <c r="C31" s="556"/>
      <c r="D31" s="556"/>
      <c r="E31" s="556"/>
      <c r="F31" s="556"/>
      <c r="G31" s="556"/>
      <c r="H31" s="556"/>
      <c r="I31" s="556"/>
      <c r="J31" s="556"/>
      <c r="K31" s="556"/>
      <c r="Q31" s="482"/>
      <c r="R31" s="482"/>
      <c r="S31" s="482"/>
      <c r="T31" s="482"/>
      <c r="U31" s="482"/>
      <c r="V31" s="482"/>
      <c r="W31" s="482"/>
      <c r="X31" s="482"/>
      <c r="Y31" s="482"/>
      <c r="Z31" s="482"/>
    </row>
    <row r="32" spans="2:26" ht="78.75" customHeight="1">
      <c r="B32" s="549"/>
      <c r="C32" s="549"/>
      <c r="D32" s="549"/>
      <c r="E32" s="549"/>
      <c r="F32" s="549"/>
      <c r="G32" s="549"/>
      <c r="H32" s="549"/>
      <c r="I32" s="549"/>
      <c r="J32" s="549"/>
      <c r="K32" s="549"/>
      <c r="Q32" s="482"/>
      <c r="R32" s="482"/>
      <c r="S32" s="482"/>
      <c r="T32" s="482"/>
      <c r="U32" s="482"/>
      <c r="V32" s="482"/>
      <c r="W32" s="482"/>
      <c r="X32" s="482"/>
      <c r="Y32" s="482"/>
      <c r="Z32" s="482"/>
    </row>
    <row r="33" spans="2:26" ht="114" customHeight="1">
      <c r="B33" s="556"/>
      <c r="C33" s="556"/>
      <c r="D33" s="556"/>
      <c r="E33" s="556"/>
      <c r="F33" s="556"/>
      <c r="G33" s="556"/>
      <c r="H33" s="556"/>
      <c r="I33" s="556"/>
      <c r="J33" s="556"/>
      <c r="K33" s="556"/>
      <c r="Q33" s="482"/>
      <c r="R33" s="482"/>
      <c r="S33" s="482"/>
      <c r="T33" s="482"/>
      <c r="U33" s="482"/>
      <c r="V33" s="482"/>
      <c r="W33" s="482"/>
      <c r="X33" s="482"/>
      <c r="Y33" s="482"/>
      <c r="Z33" s="482"/>
    </row>
    <row r="34" spans="2:26" ht="108.75" customHeight="1">
      <c r="B34" s="549"/>
      <c r="C34" s="549"/>
      <c r="D34" s="549"/>
      <c r="E34" s="549"/>
      <c r="F34" s="549"/>
      <c r="G34" s="549"/>
      <c r="H34" s="549"/>
      <c r="I34" s="549"/>
      <c r="J34" s="549"/>
      <c r="K34" s="549"/>
      <c r="Q34" s="482"/>
      <c r="R34" s="482"/>
      <c r="S34" s="482"/>
      <c r="T34" s="482"/>
      <c r="U34" s="482"/>
      <c r="V34" s="482"/>
      <c r="W34" s="482"/>
      <c r="X34" s="482"/>
      <c r="Y34" s="482"/>
      <c r="Z34" s="482"/>
    </row>
    <row r="35" spans="2:26" ht="110.25" customHeight="1">
      <c r="B35" s="549"/>
      <c r="C35" s="549"/>
      <c r="D35" s="549"/>
      <c r="E35" s="549"/>
      <c r="F35" s="549"/>
      <c r="G35" s="549"/>
      <c r="H35" s="549"/>
      <c r="I35" s="549"/>
      <c r="J35" s="549"/>
      <c r="K35" s="549"/>
      <c r="Q35" s="482"/>
      <c r="R35" s="482"/>
      <c r="S35" s="482"/>
      <c r="T35" s="482"/>
      <c r="U35" s="482"/>
      <c r="V35" s="482"/>
      <c r="W35" s="482"/>
      <c r="X35" s="482"/>
      <c r="Y35" s="482"/>
      <c r="Z35" s="482"/>
    </row>
    <row r="36" spans="2:26" ht="85.5" customHeight="1">
      <c r="B36" s="557"/>
      <c r="C36" s="556"/>
      <c r="D36" s="556"/>
      <c r="E36" s="556"/>
      <c r="F36" s="556"/>
      <c r="G36" s="556"/>
      <c r="H36" s="556"/>
      <c r="I36" s="556"/>
      <c r="J36" s="556"/>
      <c r="K36" s="556"/>
      <c r="Q36" s="482"/>
      <c r="R36" s="482"/>
      <c r="S36" s="482"/>
      <c r="T36" s="482"/>
      <c r="U36" s="482"/>
      <c r="V36" s="482"/>
      <c r="W36" s="482"/>
      <c r="X36" s="482"/>
      <c r="Y36" s="482"/>
      <c r="Z36" s="482"/>
    </row>
    <row r="37" spans="2:26" ht="92.25" customHeight="1">
      <c r="B37" s="549"/>
      <c r="C37" s="549"/>
      <c r="D37" s="549"/>
      <c r="E37" s="549"/>
      <c r="F37" s="549"/>
      <c r="G37" s="549"/>
      <c r="H37" s="549"/>
      <c r="I37" s="549"/>
      <c r="J37" s="549"/>
      <c r="K37" s="549"/>
      <c r="Q37" s="482"/>
      <c r="R37" s="482"/>
      <c r="S37" s="482"/>
      <c r="T37" s="482"/>
      <c r="U37" s="482"/>
      <c r="V37" s="482"/>
      <c r="W37" s="482"/>
      <c r="X37" s="482"/>
      <c r="Y37" s="482"/>
      <c r="Z37" s="482"/>
    </row>
    <row r="38" spans="2:26" ht="89.25" customHeight="1">
      <c r="B38" s="549"/>
      <c r="C38" s="549"/>
      <c r="D38" s="549"/>
      <c r="E38" s="549"/>
      <c r="F38" s="549"/>
      <c r="G38" s="549"/>
      <c r="H38" s="549"/>
      <c r="I38" s="549"/>
      <c r="J38" s="549"/>
      <c r="K38" s="549"/>
      <c r="Q38" s="482"/>
      <c r="R38" s="482"/>
      <c r="S38" s="482"/>
      <c r="T38" s="482"/>
      <c r="U38" s="482"/>
      <c r="V38" s="482"/>
      <c r="W38" s="482"/>
      <c r="X38" s="482"/>
      <c r="Y38" s="482"/>
      <c r="Z38" s="482"/>
    </row>
    <row r="39" spans="2:26" ht="128.25" customHeight="1">
      <c r="B39" s="549"/>
      <c r="C39" s="549"/>
      <c r="D39" s="549"/>
      <c r="E39" s="549"/>
      <c r="F39" s="549"/>
      <c r="G39" s="549"/>
      <c r="H39" s="549"/>
      <c r="I39" s="549"/>
      <c r="J39" s="549"/>
      <c r="K39" s="549"/>
      <c r="Q39" s="482"/>
      <c r="R39" s="482"/>
      <c r="S39" s="482"/>
      <c r="T39" s="482"/>
      <c r="U39" s="482"/>
      <c r="V39" s="482"/>
      <c r="W39" s="482"/>
      <c r="X39" s="482"/>
      <c r="Y39" s="482"/>
      <c r="Z39" s="482"/>
    </row>
    <row r="40" spans="2:26" ht="96.75" customHeight="1">
      <c r="B40" s="549"/>
      <c r="C40" s="549"/>
      <c r="D40" s="549"/>
      <c r="E40" s="549"/>
      <c r="F40" s="549"/>
      <c r="G40" s="549"/>
      <c r="H40" s="549"/>
      <c r="I40" s="549"/>
      <c r="J40" s="549"/>
      <c r="K40" s="549"/>
      <c r="Q40" s="482"/>
      <c r="R40" s="482"/>
      <c r="S40" s="482"/>
      <c r="T40" s="482"/>
      <c r="U40" s="482"/>
      <c r="V40" s="482"/>
      <c r="W40" s="482"/>
      <c r="X40" s="482"/>
      <c r="Y40" s="482"/>
      <c r="Z40" s="482"/>
    </row>
    <row r="41" spans="2:26" ht="126" customHeight="1">
      <c r="B41" s="556"/>
      <c r="C41" s="556"/>
      <c r="D41" s="556"/>
      <c r="E41" s="556"/>
      <c r="F41" s="556"/>
      <c r="G41" s="556"/>
      <c r="H41" s="556"/>
      <c r="I41" s="556"/>
      <c r="J41" s="556"/>
      <c r="K41" s="556"/>
      <c r="Q41" s="482"/>
      <c r="R41" s="482"/>
      <c r="S41" s="482"/>
      <c r="T41" s="482"/>
      <c r="U41" s="482"/>
      <c r="V41" s="482"/>
      <c r="W41" s="482"/>
      <c r="X41" s="482"/>
      <c r="Y41" s="482"/>
      <c r="Z41" s="482"/>
    </row>
    <row r="42" spans="2:26" ht="126" customHeight="1">
      <c r="B42" s="557"/>
      <c r="C42" s="558"/>
      <c r="D42" s="558"/>
      <c r="E42" s="558"/>
      <c r="F42" s="558"/>
      <c r="G42" s="558"/>
      <c r="H42" s="558"/>
      <c r="I42" s="558"/>
      <c r="J42" s="558"/>
      <c r="K42" s="558"/>
      <c r="Q42" s="482"/>
      <c r="R42" s="482"/>
      <c r="S42" s="482"/>
      <c r="T42" s="482"/>
      <c r="U42" s="482"/>
      <c r="V42" s="482"/>
      <c r="W42" s="482"/>
      <c r="X42" s="482"/>
      <c r="Y42" s="482"/>
      <c r="Z42" s="482"/>
    </row>
    <row r="43" spans="2:26" ht="60.75" customHeight="1">
      <c r="B43" s="549"/>
      <c r="C43" s="549"/>
      <c r="D43" s="549"/>
      <c r="E43" s="549"/>
      <c r="F43" s="549"/>
      <c r="G43" s="549"/>
      <c r="H43" s="549"/>
      <c r="I43" s="549"/>
      <c r="J43" s="549"/>
      <c r="K43" s="549"/>
      <c r="Q43" s="482"/>
      <c r="R43" s="482"/>
      <c r="S43" s="482"/>
      <c r="T43" s="482"/>
      <c r="U43" s="482"/>
      <c r="V43" s="482"/>
      <c r="W43" s="482"/>
      <c r="X43" s="482"/>
      <c r="Y43" s="482"/>
      <c r="Z43" s="482"/>
    </row>
    <row r="44" spans="2:26" ht="122.25" customHeight="1">
      <c r="B44" s="556"/>
      <c r="C44" s="556"/>
      <c r="D44" s="556"/>
      <c r="E44" s="556"/>
      <c r="F44" s="556"/>
      <c r="G44" s="556"/>
      <c r="H44" s="556"/>
      <c r="I44" s="556"/>
      <c r="J44" s="556"/>
      <c r="K44" s="556"/>
      <c r="Q44" s="482"/>
      <c r="R44" s="482"/>
      <c r="S44" s="482"/>
      <c r="T44" s="482"/>
      <c r="U44" s="482"/>
      <c r="V44" s="482"/>
      <c r="W44" s="482"/>
      <c r="X44" s="482"/>
      <c r="Y44" s="482"/>
      <c r="Z44" s="482"/>
    </row>
    <row r="45" spans="2:26" ht="153" customHeight="1">
      <c r="B45" s="556"/>
      <c r="C45" s="556"/>
      <c r="D45" s="556"/>
      <c r="E45" s="556"/>
      <c r="F45" s="556"/>
      <c r="G45" s="556"/>
      <c r="H45" s="556"/>
      <c r="I45" s="556"/>
      <c r="J45" s="556"/>
      <c r="K45" s="556"/>
      <c r="Q45" s="482"/>
      <c r="R45" s="482"/>
      <c r="S45" s="482"/>
      <c r="T45" s="482"/>
      <c r="U45" s="482"/>
      <c r="V45" s="482"/>
      <c r="W45" s="482"/>
      <c r="X45" s="482"/>
      <c r="Y45" s="482"/>
      <c r="Z45" s="482"/>
    </row>
    <row r="46" spans="2:26" ht="140.25" customHeight="1">
      <c r="B46" s="556"/>
      <c r="C46" s="556"/>
      <c r="D46" s="556"/>
      <c r="E46" s="556"/>
      <c r="F46" s="556"/>
      <c r="G46" s="556"/>
      <c r="H46" s="556"/>
      <c r="I46" s="556"/>
      <c r="J46" s="556"/>
      <c r="K46" s="556"/>
      <c r="Q46" s="482"/>
      <c r="R46" s="482"/>
      <c r="S46" s="482"/>
      <c r="T46" s="482"/>
      <c r="U46" s="482"/>
      <c r="V46" s="482"/>
      <c r="W46" s="482"/>
      <c r="X46" s="482"/>
      <c r="Y46" s="482"/>
      <c r="Z46" s="482"/>
    </row>
    <row r="47" spans="2:26" ht="159.75" customHeight="1">
      <c r="B47" s="556"/>
      <c r="C47" s="556"/>
      <c r="D47" s="556"/>
      <c r="E47" s="556"/>
      <c r="F47" s="556"/>
      <c r="G47" s="556"/>
      <c r="H47" s="556"/>
      <c r="I47" s="556"/>
      <c r="J47" s="556"/>
      <c r="K47" s="556"/>
      <c r="Q47" s="482"/>
      <c r="R47" s="482"/>
      <c r="S47" s="482"/>
      <c r="T47" s="482"/>
      <c r="U47" s="482"/>
      <c r="V47" s="482"/>
      <c r="W47" s="482"/>
      <c r="X47" s="482"/>
      <c r="Y47" s="482"/>
      <c r="Z47" s="482"/>
    </row>
    <row r="48" spans="2:26" ht="45.75" customHeight="1">
      <c r="B48" s="549"/>
      <c r="C48" s="549"/>
      <c r="D48" s="549"/>
      <c r="E48" s="549"/>
      <c r="F48" s="549"/>
      <c r="G48" s="549"/>
      <c r="H48" s="549"/>
      <c r="I48" s="549"/>
      <c r="J48" s="549"/>
      <c r="K48" s="490"/>
      <c r="Q48" s="482"/>
      <c r="R48" s="482"/>
      <c r="S48" s="482"/>
      <c r="T48" s="482"/>
      <c r="U48" s="482"/>
      <c r="V48" s="482"/>
      <c r="W48" s="482"/>
      <c r="X48" s="482"/>
      <c r="Y48" s="482"/>
      <c r="Z48" s="482"/>
    </row>
    <row r="49" spans="2:26" ht="76.5" customHeight="1">
      <c r="B49" s="556"/>
      <c r="C49" s="556"/>
      <c r="D49" s="556"/>
      <c r="E49" s="556"/>
      <c r="F49" s="556"/>
      <c r="G49" s="556"/>
      <c r="H49" s="556"/>
      <c r="I49" s="556"/>
      <c r="J49" s="556"/>
      <c r="K49" s="556"/>
      <c r="Q49" s="482"/>
      <c r="R49" s="482"/>
      <c r="S49" s="482"/>
      <c r="T49" s="482"/>
      <c r="U49" s="482"/>
      <c r="V49" s="482"/>
      <c r="W49" s="482"/>
      <c r="X49" s="482"/>
      <c r="Y49" s="482"/>
      <c r="Z49" s="482"/>
    </row>
    <row r="50" spans="2:26" ht="92.25" customHeight="1">
      <c r="B50" s="556"/>
      <c r="C50" s="556"/>
      <c r="D50" s="556"/>
      <c r="E50" s="556"/>
      <c r="F50" s="556"/>
      <c r="G50" s="556"/>
      <c r="H50" s="556"/>
      <c r="I50" s="556"/>
      <c r="J50" s="556"/>
      <c r="K50" s="556"/>
      <c r="Q50" s="482"/>
      <c r="R50" s="482"/>
      <c r="S50" s="482"/>
      <c r="T50" s="482"/>
      <c r="U50" s="482"/>
      <c r="V50" s="482"/>
      <c r="W50" s="482"/>
      <c r="X50" s="482"/>
      <c r="Y50" s="482"/>
      <c r="Z50" s="482"/>
    </row>
    <row r="51" spans="2:26" ht="18.75" customHeight="1">
      <c r="B51" s="558"/>
      <c r="C51" s="558"/>
      <c r="D51" s="558"/>
      <c r="E51" s="558"/>
      <c r="F51" s="558"/>
      <c r="G51" s="558"/>
      <c r="H51" s="558"/>
      <c r="I51" s="558"/>
      <c r="J51" s="558"/>
      <c r="K51" s="490"/>
      <c r="Q51" s="482"/>
      <c r="R51" s="482"/>
      <c r="S51" s="482"/>
      <c r="T51" s="482"/>
      <c r="U51" s="482"/>
      <c r="V51" s="482"/>
      <c r="W51" s="482"/>
      <c r="X51" s="482"/>
      <c r="Y51" s="482"/>
      <c r="Z51" s="482"/>
    </row>
    <row r="52" spans="2:26" ht="47.25" customHeight="1">
      <c r="B52" s="546"/>
      <c r="C52" s="546"/>
      <c r="D52" s="546"/>
      <c r="E52" s="546"/>
      <c r="F52" s="546"/>
      <c r="G52" s="546"/>
      <c r="H52" s="546"/>
      <c r="I52" s="546"/>
      <c r="J52" s="546"/>
      <c r="K52" s="546"/>
      <c r="Q52" s="482"/>
      <c r="R52" s="482"/>
      <c r="S52" s="482"/>
      <c r="T52" s="482"/>
      <c r="U52" s="482"/>
      <c r="V52" s="482"/>
      <c r="W52" s="482"/>
      <c r="X52" s="482"/>
      <c r="Y52" s="482"/>
      <c r="Z52" s="482"/>
    </row>
    <row r="53" spans="2:26" ht="123.75" customHeight="1">
      <c r="B53" s="556"/>
      <c r="C53" s="556"/>
      <c r="D53" s="556"/>
      <c r="E53" s="556"/>
      <c r="F53" s="556"/>
      <c r="G53" s="556"/>
      <c r="H53" s="556"/>
      <c r="I53" s="556"/>
      <c r="J53" s="556"/>
      <c r="K53" s="556"/>
      <c r="Q53" s="482"/>
      <c r="R53" s="482"/>
      <c r="S53" s="482"/>
      <c r="T53" s="482"/>
      <c r="U53" s="482"/>
      <c r="V53" s="482"/>
      <c r="W53" s="482"/>
      <c r="X53" s="482"/>
      <c r="Y53" s="482"/>
      <c r="Z53" s="482"/>
    </row>
    <row r="54" spans="2:26" ht="157.5" customHeight="1">
      <c r="B54" s="556"/>
      <c r="C54" s="556"/>
      <c r="D54" s="556"/>
      <c r="E54" s="556"/>
      <c r="F54" s="556"/>
      <c r="G54" s="556"/>
      <c r="H54" s="556"/>
      <c r="I54" s="556"/>
      <c r="J54" s="556"/>
      <c r="K54" s="556"/>
      <c r="Q54" s="482"/>
      <c r="R54" s="482"/>
      <c r="S54" s="482"/>
      <c r="T54" s="482"/>
      <c r="U54" s="482"/>
      <c r="V54" s="482"/>
      <c r="W54" s="482"/>
      <c r="X54" s="482"/>
      <c r="Y54" s="482"/>
      <c r="Z54" s="482"/>
    </row>
    <row r="55" spans="2:26" ht="93.75" customHeight="1">
      <c r="B55" s="557"/>
      <c r="C55" s="558"/>
      <c r="D55" s="558"/>
      <c r="E55" s="558"/>
      <c r="F55" s="558"/>
      <c r="G55" s="558"/>
      <c r="H55" s="558"/>
      <c r="I55" s="558"/>
      <c r="J55" s="558"/>
      <c r="K55" s="558"/>
      <c r="Q55" s="482"/>
      <c r="R55" s="482"/>
      <c r="S55" s="482"/>
      <c r="T55" s="482"/>
      <c r="U55" s="482"/>
      <c r="V55" s="482"/>
      <c r="W55" s="482"/>
      <c r="X55" s="482"/>
      <c r="Y55" s="482"/>
      <c r="Z55" s="482"/>
    </row>
    <row r="56" spans="2:26" ht="33" customHeight="1">
      <c r="B56" s="546"/>
      <c r="C56" s="546"/>
      <c r="D56" s="546"/>
      <c r="E56" s="546"/>
      <c r="F56" s="546"/>
      <c r="G56" s="546"/>
      <c r="H56" s="546"/>
      <c r="I56" s="546"/>
      <c r="J56" s="546"/>
      <c r="K56" s="546"/>
      <c r="Q56" s="482"/>
      <c r="R56" s="482"/>
      <c r="S56" s="482"/>
      <c r="T56" s="482"/>
      <c r="U56" s="482"/>
      <c r="V56" s="482"/>
      <c r="W56" s="482"/>
      <c r="X56" s="482"/>
      <c r="Y56" s="482"/>
      <c r="Z56" s="482"/>
    </row>
    <row r="57" spans="2:26" ht="87.75" customHeight="1">
      <c r="B57" s="559"/>
      <c r="C57" s="559"/>
      <c r="D57" s="559"/>
      <c r="E57" s="559"/>
      <c r="F57" s="559"/>
      <c r="G57" s="559"/>
      <c r="H57" s="559"/>
      <c r="I57" s="559"/>
      <c r="J57" s="559"/>
      <c r="K57" s="559"/>
      <c r="Q57" s="482"/>
      <c r="R57" s="482"/>
      <c r="S57" s="482"/>
      <c r="T57" s="482"/>
      <c r="U57" s="482"/>
      <c r="V57" s="482"/>
      <c r="W57" s="482"/>
      <c r="X57" s="482"/>
      <c r="Y57" s="482"/>
      <c r="Z57" s="482"/>
    </row>
    <row r="58" spans="2:26" ht="76.5" customHeight="1">
      <c r="B58" s="549"/>
      <c r="C58" s="559"/>
      <c r="D58" s="559"/>
      <c r="E58" s="559"/>
      <c r="F58" s="559"/>
      <c r="G58" s="559"/>
      <c r="H58" s="559"/>
      <c r="I58" s="559"/>
      <c r="J58" s="559"/>
      <c r="K58" s="559"/>
      <c r="Q58" s="482"/>
      <c r="R58" s="482"/>
      <c r="S58" s="482"/>
      <c r="T58" s="482"/>
      <c r="U58" s="482"/>
      <c r="V58" s="482"/>
      <c r="W58" s="482"/>
      <c r="X58" s="482"/>
      <c r="Y58" s="482"/>
      <c r="Z58" s="482"/>
    </row>
    <row r="59" spans="2:26" ht="77.25" customHeight="1">
      <c r="B59" s="549"/>
      <c r="C59" s="559"/>
      <c r="D59" s="559"/>
      <c r="E59" s="559"/>
      <c r="F59" s="559"/>
      <c r="G59" s="559"/>
      <c r="H59" s="559"/>
      <c r="I59" s="559"/>
      <c r="J59" s="559"/>
      <c r="K59" s="559"/>
      <c r="Q59" s="482"/>
      <c r="R59" s="482"/>
      <c r="S59" s="482"/>
      <c r="T59" s="482"/>
      <c r="U59" s="482"/>
      <c r="V59" s="482"/>
      <c r="W59" s="482"/>
      <c r="X59" s="482"/>
      <c r="Y59" s="482"/>
      <c r="Z59" s="482"/>
    </row>
    <row r="60" spans="2:26" ht="68.25" customHeight="1">
      <c r="B60" s="549"/>
      <c r="C60" s="559"/>
      <c r="D60" s="559"/>
      <c r="E60" s="559"/>
      <c r="F60" s="559"/>
      <c r="G60" s="559"/>
      <c r="H60" s="559"/>
      <c r="I60" s="559"/>
      <c r="J60" s="559"/>
      <c r="K60" s="559"/>
      <c r="Q60" s="482"/>
      <c r="R60" s="482"/>
      <c r="S60" s="482"/>
      <c r="T60" s="482"/>
      <c r="U60" s="482"/>
      <c r="V60" s="482"/>
      <c r="W60" s="482"/>
      <c r="X60" s="482"/>
      <c r="Y60" s="482"/>
      <c r="Z60" s="482"/>
    </row>
    <row r="61" spans="2:26" ht="68.25" customHeight="1">
      <c r="B61" s="549"/>
      <c r="C61" s="559"/>
      <c r="D61" s="559"/>
      <c r="E61" s="559"/>
      <c r="F61" s="559"/>
      <c r="G61" s="559"/>
      <c r="H61" s="559"/>
      <c r="I61" s="559"/>
      <c r="J61" s="559"/>
      <c r="K61" s="559"/>
      <c r="Q61" s="482"/>
      <c r="R61" s="482"/>
      <c r="S61" s="482"/>
      <c r="T61" s="482"/>
      <c r="U61" s="482"/>
      <c r="V61" s="482"/>
      <c r="W61" s="482"/>
      <c r="X61" s="482"/>
      <c r="Y61" s="482"/>
      <c r="Z61" s="482"/>
    </row>
    <row r="62" spans="2:26" ht="144" customHeight="1">
      <c r="B62" s="560"/>
      <c r="C62" s="556"/>
      <c r="D62" s="556"/>
      <c r="E62" s="556"/>
      <c r="F62" s="556"/>
      <c r="G62" s="556"/>
      <c r="H62" s="556"/>
      <c r="I62" s="556"/>
      <c r="J62" s="556"/>
      <c r="K62" s="556"/>
      <c r="Q62" s="482"/>
      <c r="R62" s="482"/>
      <c r="S62" s="482"/>
      <c r="T62" s="482"/>
      <c r="U62" s="482"/>
      <c r="V62" s="482"/>
      <c r="W62" s="482"/>
      <c r="X62" s="482"/>
      <c r="Y62" s="482"/>
      <c r="Z62" s="482"/>
    </row>
    <row r="63" spans="2:26" ht="122.25" customHeight="1">
      <c r="B63" s="560"/>
      <c r="C63" s="556"/>
      <c r="D63" s="556"/>
      <c r="E63" s="556"/>
      <c r="F63" s="556"/>
      <c r="G63" s="556"/>
      <c r="H63" s="556"/>
      <c r="I63" s="556"/>
      <c r="J63" s="556"/>
      <c r="K63" s="556"/>
      <c r="Q63" s="482"/>
      <c r="R63" s="482"/>
      <c r="S63" s="482"/>
      <c r="T63" s="482"/>
      <c r="U63" s="482"/>
      <c r="V63" s="482"/>
      <c r="W63" s="482"/>
      <c r="X63" s="482"/>
      <c r="Y63" s="482"/>
      <c r="Z63" s="482"/>
    </row>
    <row r="64" spans="2:26" ht="95.25" customHeight="1">
      <c r="B64" s="549"/>
      <c r="C64" s="549"/>
      <c r="D64" s="549"/>
      <c r="E64" s="549"/>
      <c r="F64" s="549"/>
      <c r="G64" s="549"/>
      <c r="H64" s="549"/>
      <c r="I64" s="549"/>
      <c r="J64" s="549"/>
      <c r="K64" s="549"/>
      <c r="Q64" s="482"/>
      <c r="R64" s="482"/>
      <c r="S64" s="482"/>
      <c r="T64" s="482"/>
      <c r="U64" s="482"/>
      <c r="V64" s="482"/>
      <c r="W64" s="482"/>
      <c r="X64" s="482"/>
      <c r="Y64" s="482"/>
      <c r="Z64" s="482"/>
    </row>
    <row r="65" spans="17:26" ht="127.5" customHeight="1">
      <c r="Q65" s="482"/>
      <c r="R65" s="482"/>
      <c r="S65" s="482"/>
      <c r="T65" s="482"/>
      <c r="U65" s="482"/>
      <c r="V65" s="482"/>
      <c r="W65" s="482"/>
      <c r="X65" s="482"/>
      <c r="Y65" s="482"/>
      <c r="Z65" s="482"/>
    </row>
    <row r="66" spans="2:26" ht="15">
      <c r="B66" s="132"/>
      <c r="C66" s="490"/>
      <c r="D66" s="490"/>
      <c r="E66" s="490"/>
      <c r="F66" s="490"/>
      <c r="G66" s="490"/>
      <c r="H66" s="490"/>
      <c r="I66" s="490"/>
      <c r="J66" s="490"/>
      <c r="Q66" s="482"/>
      <c r="R66" s="482"/>
      <c r="S66" s="482"/>
      <c r="T66" s="482"/>
      <c r="U66" s="482"/>
      <c r="V66" s="482"/>
      <c r="W66" s="482"/>
      <c r="X66" s="482"/>
      <c r="Y66" s="482"/>
      <c r="Z66" s="482"/>
    </row>
    <row r="67" spans="17:26" ht="15">
      <c r="Q67" s="482"/>
      <c r="R67" s="482"/>
      <c r="S67" s="482"/>
      <c r="T67" s="482"/>
      <c r="U67" s="482"/>
      <c r="V67" s="482"/>
      <c r="W67" s="482"/>
      <c r="X67" s="482"/>
      <c r="Y67" s="482"/>
      <c r="Z67" s="482"/>
    </row>
  </sheetData>
  <sheetProtection/>
  <mergeCells count="57">
    <mergeCell ref="B62:K62"/>
    <mergeCell ref="B63:K63"/>
    <mergeCell ref="B64:K64"/>
    <mergeCell ref="B8:J8"/>
    <mergeCell ref="K9:L9"/>
    <mergeCell ref="B12:J12"/>
    <mergeCell ref="C14:L14"/>
    <mergeCell ref="B56:K56"/>
    <mergeCell ref="B57:K57"/>
    <mergeCell ref="B58:K58"/>
    <mergeCell ref="B61:K61"/>
    <mergeCell ref="B50:K50"/>
    <mergeCell ref="B51:J51"/>
    <mergeCell ref="B52:K52"/>
    <mergeCell ref="B53:K53"/>
    <mergeCell ref="B54:K54"/>
    <mergeCell ref="B55:K55"/>
    <mergeCell ref="B48:J48"/>
    <mergeCell ref="B49:K49"/>
    <mergeCell ref="B59:K59"/>
    <mergeCell ref="B60:K60"/>
    <mergeCell ref="B44:K44"/>
    <mergeCell ref="B45:K45"/>
    <mergeCell ref="B46:K46"/>
    <mergeCell ref="B47:K47"/>
    <mergeCell ref="B40:K40"/>
    <mergeCell ref="B41:K41"/>
    <mergeCell ref="B42:K42"/>
    <mergeCell ref="B43:K43"/>
    <mergeCell ref="B36:K36"/>
    <mergeCell ref="B37:K37"/>
    <mergeCell ref="B38:K38"/>
    <mergeCell ref="B39:K39"/>
    <mergeCell ref="B32:K32"/>
    <mergeCell ref="B33:K33"/>
    <mergeCell ref="B34:K34"/>
    <mergeCell ref="B35:K35"/>
    <mergeCell ref="B28:K28"/>
    <mergeCell ref="B29:K29"/>
    <mergeCell ref="B30:K30"/>
    <mergeCell ref="B31:K31"/>
    <mergeCell ref="B24:K24"/>
    <mergeCell ref="C25:L25"/>
    <mergeCell ref="B26:K26"/>
    <mergeCell ref="B27:K27"/>
    <mergeCell ref="B20:K20"/>
    <mergeCell ref="B21:K21"/>
    <mergeCell ref="B22:K22"/>
    <mergeCell ref="B23:K23"/>
    <mergeCell ref="B19:K19"/>
    <mergeCell ref="C4:F4"/>
    <mergeCell ref="B6:K6"/>
    <mergeCell ref="B10:H10"/>
    <mergeCell ref="B15:K15"/>
    <mergeCell ref="B16:K16"/>
    <mergeCell ref="B17:K17"/>
    <mergeCell ref="B18:K18"/>
  </mergeCells>
  <hyperlinks>
    <hyperlink ref="K9:L9" location="'Start 1'!A1" display="Start &gt;&gt;"/>
  </hyperlink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oglio20">
    <pageSetUpPr fitToPage="1"/>
  </sheetPr>
  <dimension ref="A1:AR321"/>
  <sheetViews>
    <sheetView showRowColHeaders="0" zoomScale="82" zoomScaleNormal="82" zoomScalePageLayoutView="0" workbookViewId="0" topLeftCell="A1">
      <pane ySplit="11" topLeftCell="BM72" activePane="bottomLeft" state="frozen"/>
      <selection pane="topLeft" activeCell="A1" sqref="A1"/>
      <selection pane="bottomLeft" activeCell="A5" sqref="A5"/>
    </sheetView>
  </sheetViews>
  <sheetFormatPr defaultColWidth="9.00390625" defaultRowHeight="15"/>
  <cols>
    <col min="1" max="1" width="3.25390625" style="8" customWidth="1"/>
    <col min="2" max="2" width="34.625" style="9" customWidth="1"/>
    <col min="3" max="3" width="13.75390625" style="9" customWidth="1"/>
    <col min="4" max="4" width="25.00390625" style="9" customWidth="1"/>
    <col min="5" max="11" width="8.625" style="9" customWidth="1"/>
    <col min="12" max="12" width="5.50390625" style="9" customWidth="1"/>
    <col min="13" max="13" width="8.625" style="9" customWidth="1"/>
    <col min="14" max="14" width="14.375" style="9" customWidth="1"/>
    <col min="15" max="15" width="13.00390625" style="9" customWidth="1"/>
    <col min="16" max="19" width="8.625" style="9" customWidth="1"/>
    <col min="20" max="20" width="16.125" style="9" customWidth="1"/>
    <col min="21" max="21" width="1.75390625" style="9" customWidth="1"/>
    <col min="22" max="22" width="16.625" style="9" customWidth="1"/>
    <col min="23" max="23" width="25.125" style="9" customWidth="1"/>
    <col min="24" max="24" width="14.625" style="9" customWidth="1"/>
    <col min="25" max="26" width="8.875" style="9" customWidth="1"/>
    <col min="27" max="27" width="21.875" style="383" hidden="1" customWidth="1"/>
    <col min="28" max="28" width="10.375" style="377" hidden="1" customWidth="1"/>
    <col min="29" max="35" width="8.875" style="383" hidden="1" customWidth="1"/>
    <col min="36" max="36" width="7.625" style="383" hidden="1" customWidth="1"/>
    <col min="37" max="37" width="11.875" style="383" hidden="1" customWidth="1"/>
    <col min="38" max="38" width="7.625" style="383" hidden="1" customWidth="1"/>
    <col min="39" max="42" width="7.00390625" style="383" hidden="1" customWidth="1"/>
    <col min="43" max="43" width="7.75390625" style="383" hidden="1" customWidth="1"/>
    <col min="44" max="44" width="7.625" style="383" customWidth="1"/>
    <col min="45" max="16384" width="9.00390625" style="9" customWidth="1"/>
  </cols>
  <sheetData>
    <row r="1" spans="2:44" ht="12.75">
      <c r="B1" s="8" t="s">
        <v>33</v>
      </c>
      <c r="C1" s="8"/>
      <c r="D1" s="8"/>
      <c r="E1" s="8"/>
      <c r="F1" s="8"/>
      <c r="G1" s="8"/>
      <c r="H1" s="8"/>
      <c r="I1" s="8"/>
      <c r="J1" s="8"/>
      <c r="K1" s="8"/>
      <c r="L1" s="8"/>
      <c r="M1" s="8"/>
      <c r="N1" s="8"/>
      <c r="O1" s="8"/>
      <c r="P1" s="8"/>
      <c r="Q1" s="8"/>
      <c r="R1" s="8"/>
      <c r="S1" s="8"/>
      <c r="T1" s="8"/>
      <c r="U1" s="8"/>
      <c r="V1" s="8"/>
      <c r="W1" s="8"/>
      <c r="X1" s="8"/>
      <c r="Y1" s="8"/>
      <c r="Z1" s="8"/>
      <c r="AA1" s="376"/>
      <c r="AC1" s="376"/>
      <c r="AD1" s="376"/>
      <c r="AE1" s="376"/>
      <c r="AF1" s="376"/>
      <c r="AG1" s="376"/>
      <c r="AH1" s="376"/>
      <c r="AI1" s="376"/>
      <c r="AJ1" s="376"/>
      <c r="AK1" s="376"/>
      <c r="AL1" s="376"/>
      <c r="AM1" s="376"/>
      <c r="AN1" s="376"/>
      <c r="AO1" s="376"/>
      <c r="AP1" s="376"/>
      <c r="AQ1" s="376"/>
      <c r="AR1" s="376"/>
    </row>
    <row r="2" spans="2:44" ht="30">
      <c r="B2" s="8"/>
      <c r="C2" s="220" t="s">
        <v>122</v>
      </c>
      <c r="E2" s="8"/>
      <c r="F2" s="8"/>
      <c r="G2" s="8"/>
      <c r="H2" s="8"/>
      <c r="I2" s="8"/>
      <c r="J2" s="8"/>
      <c r="K2" s="8"/>
      <c r="L2" s="8"/>
      <c r="M2" s="8"/>
      <c r="N2" s="8"/>
      <c r="O2" s="8"/>
      <c r="P2" s="8"/>
      <c r="Q2" s="8"/>
      <c r="R2" s="8"/>
      <c r="S2" s="8"/>
      <c r="T2" s="8"/>
      <c r="U2" s="8"/>
      <c r="V2" s="8"/>
      <c r="W2" s="8"/>
      <c r="X2" s="8"/>
      <c r="Y2" s="8"/>
      <c r="Z2" s="8"/>
      <c r="AA2" s="376"/>
      <c r="AC2" s="376"/>
      <c r="AD2" s="376"/>
      <c r="AE2" s="376"/>
      <c r="AF2" s="376"/>
      <c r="AG2" s="376"/>
      <c r="AH2" s="376"/>
      <c r="AI2" s="376"/>
      <c r="AJ2" s="376"/>
      <c r="AK2" s="376"/>
      <c r="AL2" s="376"/>
      <c r="AM2" s="376"/>
      <c r="AN2" s="376"/>
      <c r="AO2" s="376"/>
      <c r="AP2" s="376"/>
      <c r="AQ2" s="376"/>
      <c r="AR2" s="376"/>
    </row>
    <row r="3" spans="2:44" ht="18">
      <c r="B3" s="8"/>
      <c r="C3" s="221" t="s">
        <v>232</v>
      </c>
      <c r="D3" s="378"/>
      <c r="E3" s="8"/>
      <c r="G3" s="8"/>
      <c r="H3" s="8"/>
      <c r="I3" s="8"/>
      <c r="J3" s="8"/>
      <c r="K3" s="8"/>
      <c r="L3" s="8"/>
      <c r="M3" s="8"/>
      <c r="N3" s="8"/>
      <c r="O3" s="8"/>
      <c r="P3" s="8"/>
      <c r="Q3" s="8"/>
      <c r="R3" s="8"/>
      <c r="S3" s="8"/>
      <c r="T3" s="8"/>
      <c r="U3" s="8"/>
      <c r="V3" s="8"/>
      <c r="W3" s="8"/>
      <c r="X3" s="8"/>
      <c r="Y3" s="8"/>
      <c r="Z3" s="8"/>
      <c r="AA3" s="376"/>
      <c r="AC3" s="376"/>
      <c r="AD3" s="376"/>
      <c r="AE3" s="376"/>
      <c r="AF3" s="376"/>
      <c r="AG3" s="376"/>
      <c r="AH3" s="376"/>
      <c r="AI3" s="376"/>
      <c r="AJ3" s="376"/>
      <c r="AK3" s="376"/>
      <c r="AL3" s="376"/>
      <c r="AM3" s="376"/>
      <c r="AN3" s="376"/>
      <c r="AO3" s="376"/>
      <c r="AP3" s="376"/>
      <c r="AQ3" s="376"/>
      <c r="AR3" s="376"/>
    </row>
    <row r="4" spans="2:44" ht="12.75">
      <c r="B4" s="8"/>
      <c r="C4" s="8"/>
      <c r="D4" s="8"/>
      <c r="E4" s="8"/>
      <c r="F4" s="8"/>
      <c r="G4" s="8"/>
      <c r="H4" s="8"/>
      <c r="I4" s="8"/>
      <c r="J4" s="8"/>
      <c r="K4" s="8"/>
      <c r="L4" s="8"/>
      <c r="M4" s="8"/>
      <c r="N4" s="8"/>
      <c r="O4" s="8"/>
      <c r="P4" s="8"/>
      <c r="Q4" s="8"/>
      <c r="R4" s="8"/>
      <c r="S4" s="8"/>
      <c r="T4" s="8"/>
      <c r="U4" s="8"/>
      <c r="V4" s="8"/>
      <c r="W4" s="8"/>
      <c r="X4" s="8"/>
      <c r="Y4" s="104"/>
      <c r="Z4" s="104"/>
      <c r="AA4" s="379"/>
      <c r="AB4" s="379"/>
      <c r="AC4" s="379"/>
      <c r="AD4" s="379"/>
      <c r="AE4" s="379"/>
      <c r="AF4" s="379"/>
      <c r="AG4" s="379"/>
      <c r="AH4" s="379"/>
      <c r="AI4" s="379"/>
      <c r="AJ4" s="379"/>
      <c r="AK4" s="379"/>
      <c r="AL4" s="379"/>
      <c r="AM4" s="379"/>
      <c r="AN4" s="379"/>
      <c r="AO4" s="376"/>
      <c r="AP4" s="376"/>
      <c r="AQ4" s="376"/>
      <c r="AR4" s="376"/>
    </row>
    <row r="5" spans="1:44" s="143" customFormat="1" ht="24" customHeight="1">
      <c r="A5" s="142"/>
      <c r="B5" s="380" t="s">
        <v>210</v>
      </c>
      <c r="C5" s="99"/>
      <c r="D5" s="99"/>
      <c r="E5" s="99"/>
      <c r="F5" s="381"/>
      <c r="G5" s="142"/>
      <c r="H5" s="144"/>
      <c r="I5" s="144"/>
      <c r="J5" s="144"/>
      <c r="K5" s="144"/>
      <c r="L5" s="136"/>
      <c r="M5" s="610" t="s">
        <v>130</v>
      </c>
      <c r="N5" s="610"/>
      <c r="O5" s="611"/>
      <c r="P5" s="144"/>
      <c r="Q5" s="144"/>
      <c r="R5" s="144"/>
      <c r="S5" s="144"/>
      <c r="T5" s="144"/>
      <c r="U5" s="144"/>
      <c r="V5" s="144"/>
      <c r="W5" s="144"/>
      <c r="X5" s="144"/>
      <c r="Y5" s="125"/>
      <c r="Z5" s="652"/>
      <c r="AA5" s="652"/>
      <c r="AB5" s="652"/>
      <c r="AC5" s="652"/>
      <c r="AD5" s="652"/>
      <c r="AE5" s="652"/>
      <c r="AF5" s="652"/>
      <c r="AG5" s="652"/>
      <c r="AH5" s="379"/>
      <c r="AI5" s="379"/>
      <c r="AJ5" s="379"/>
      <c r="AK5" s="379"/>
      <c r="AL5" s="379"/>
      <c r="AM5" s="379"/>
      <c r="AN5" s="379"/>
      <c r="AO5" s="376"/>
      <c r="AP5" s="376"/>
      <c r="AQ5" s="376"/>
      <c r="AR5" s="376"/>
    </row>
    <row r="6" spans="1:44" s="143" customFormat="1" ht="24.75" customHeight="1">
      <c r="A6" s="142"/>
      <c r="B6" s="380" t="s">
        <v>126</v>
      </c>
      <c r="C6" s="99"/>
      <c r="D6" s="99"/>
      <c r="E6" s="99"/>
      <c r="F6" s="99"/>
      <c r="G6" s="142"/>
      <c r="H6" s="142"/>
      <c r="I6" s="142"/>
      <c r="J6" s="142"/>
      <c r="K6" s="142"/>
      <c r="L6" s="142"/>
      <c r="M6" s="142"/>
      <c r="N6" s="142"/>
      <c r="O6" s="142"/>
      <c r="P6" s="142"/>
      <c r="Q6" s="142"/>
      <c r="R6" s="142"/>
      <c r="S6" s="142"/>
      <c r="T6" s="142"/>
      <c r="U6" s="142"/>
      <c r="V6" s="142"/>
      <c r="W6" s="142"/>
      <c r="X6" s="142"/>
      <c r="Y6" s="125"/>
      <c r="Z6" s="125"/>
      <c r="AA6" s="379"/>
      <c r="AB6" s="379"/>
      <c r="AC6" s="379"/>
      <c r="AD6" s="379"/>
      <c r="AE6" s="379"/>
      <c r="AF6" s="379"/>
      <c r="AG6" s="379"/>
      <c r="AH6" s="379"/>
      <c r="AI6" s="379"/>
      <c r="AJ6" s="379"/>
      <c r="AK6" s="379"/>
      <c r="AL6" s="379"/>
      <c r="AM6" s="379"/>
      <c r="AN6" s="379"/>
      <c r="AO6" s="376"/>
      <c r="AP6" s="376"/>
      <c r="AQ6" s="376"/>
      <c r="AR6" s="376"/>
    </row>
    <row r="7" spans="1:44" s="143" customFormat="1" ht="24" customHeight="1">
      <c r="A7" s="142"/>
      <c r="B7" s="196" t="s">
        <v>127</v>
      </c>
      <c r="D7" s="451" t="s">
        <v>213</v>
      </c>
      <c r="E7" s="170"/>
      <c r="F7" s="170"/>
      <c r="G7" s="142"/>
      <c r="H7" s="144"/>
      <c r="I7" s="144"/>
      <c r="J7" s="144"/>
      <c r="K7" s="144"/>
      <c r="L7" s="144"/>
      <c r="M7" s="610" t="s">
        <v>209</v>
      </c>
      <c r="N7" s="610"/>
      <c r="O7" s="611"/>
      <c r="P7" s="144"/>
      <c r="Q7" s="144"/>
      <c r="R7" s="144"/>
      <c r="S7" s="144"/>
      <c r="T7" s="144"/>
      <c r="U7" s="144"/>
      <c r="V7" s="144"/>
      <c r="W7" s="144"/>
      <c r="X7" s="144"/>
      <c r="Y7" s="125"/>
      <c r="AA7" s="383"/>
      <c r="AB7" s="384"/>
      <c r="AC7" s="385"/>
      <c r="AD7" s="385"/>
      <c r="AE7" s="385"/>
      <c r="AF7" s="385"/>
      <c r="AG7" s="385"/>
      <c r="AH7" s="386"/>
      <c r="AI7" s="648"/>
      <c r="AJ7" s="648"/>
      <c r="AK7" s="648"/>
      <c r="AL7" s="648"/>
      <c r="AM7" s="379"/>
      <c r="AN7" s="379"/>
      <c r="AO7" s="376"/>
      <c r="AP7" s="376"/>
      <c r="AQ7" s="376"/>
      <c r="AR7" s="376"/>
    </row>
    <row r="8" spans="1:44" s="143" customFormat="1" ht="14.25" customHeight="1">
      <c r="A8" s="142"/>
      <c r="B8" s="252"/>
      <c r="C8" s="99"/>
      <c r="D8" s="387"/>
      <c r="E8" s="99"/>
      <c r="F8" s="99"/>
      <c r="G8" s="142"/>
      <c r="H8" s="144"/>
      <c r="I8" s="144"/>
      <c r="J8" s="144"/>
      <c r="K8" s="144"/>
      <c r="L8" s="144"/>
      <c r="M8" s="144"/>
      <c r="N8" s="144"/>
      <c r="O8" s="144"/>
      <c r="P8" s="144"/>
      <c r="Q8" s="144"/>
      <c r="R8" s="144"/>
      <c r="S8" s="144"/>
      <c r="T8" s="144"/>
      <c r="U8" s="144"/>
      <c r="V8" s="144"/>
      <c r="W8" s="144"/>
      <c r="X8" s="144"/>
      <c r="Y8" s="125"/>
      <c r="Z8" s="125"/>
      <c r="AA8" s="379"/>
      <c r="AB8" s="379"/>
      <c r="AC8" s="379"/>
      <c r="AD8" s="379"/>
      <c r="AE8" s="379"/>
      <c r="AF8" s="379"/>
      <c r="AG8" s="379"/>
      <c r="AH8" s="379"/>
      <c r="AI8" s="379"/>
      <c r="AJ8" s="379"/>
      <c r="AK8" s="379"/>
      <c r="AL8" s="379"/>
      <c r="AM8" s="379"/>
      <c r="AN8" s="379"/>
      <c r="AO8" s="376"/>
      <c r="AP8" s="376"/>
      <c r="AQ8" s="376"/>
      <c r="AR8" s="376"/>
    </row>
    <row r="9" spans="1:44" s="143" customFormat="1" ht="24" customHeight="1">
      <c r="A9" s="142"/>
      <c r="B9" s="196" t="s">
        <v>141</v>
      </c>
      <c r="D9" s="451">
        <v>1000</v>
      </c>
      <c r="E9" s="170"/>
      <c r="F9" s="228"/>
      <c r="G9" s="142"/>
      <c r="H9" s="523" t="s">
        <v>43</v>
      </c>
      <c r="I9" s="523"/>
      <c r="J9" s="144"/>
      <c r="K9" s="144"/>
      <c r="L9" s="144"/>
      <c r="M9" s="649" t="s">
        <v>124</v>
      </c>
      <c r="N9" s="649"/>
      <c r="O9" s="650"/>
      <c r="P9" s="144"/>
      <c r="Q9" s="144"/>
      <c r="R9" s="144"/>
      <c r="S9" s="144"/>
      <c r="T9" s="144"/>
      <c r="U9" s="144"/>
      <c r="V9" s="144"/>
      <c r="W9" s="144"/>
      <c r="X9" s="144"/>
      <c r="Y9" s="125"/>
      <c r="Z9" s="651"/>
      <c r="AA9" s="651"/>
      <c r="AB9" s="651"/>
      <c r="AC9" s="651"/>
      <c r="AD9" s="651"/>
      <c r="AE9" s="651"/>
      <c r="AF9" s="651"/>
      <c r="AG9" s="651"/>
      <c r="AH9" s="379"/>
      <c r="AI9" s="648"/>
      <c r="AJ9" s="648"/>
      <c r="AK9" s="648"/>
      <c r="AL9" s="648"/>
      <c r="AM9" s="379"/>
      <c r="AN9" s="379"/>
      <c r="AO9" s="376"/>
      <c r="AP9" s="376"/>
      <c r="AQ9" s="376"/>
      <c r="AR9" s="376"/>
    </row>
    <row r="10" spans="1:44" s="143" customFormat="1" ht="14.25" customHeight="1">
      <c r="A10" s="142"/>
      <c r="B10" s="252"/>
      <c r="C10" s="99"/>
      <c r="D10" s="387"/>
      <c r="E10" s="387"/>
      <c r="F10" s="99"/>
      <c r="G10" s="142"/>
      <c r="H10" s="644"/>
      <c r="I10" s="644"/>
      <c r="J10" s="144"/>
      <c r="K10" s="144"/>
      <c r="L10" s="144"/>
      <c r="M10" s="144"/>
      <c r="N10" s="144"/>
      <c r="O10" s="144"/>
      <c r="P10" s="144"/>
      <c r="Q10" s="144"/>
      <c r="R10" s="144"/>
      <c r="S10" s="144"/>
      <c r="T10" s="144"/>
      <c r="U10" s="144"/>
      <c r="V10" s="144"/>
      <c r="W10" s="144"/>
      <c r="X10" s="144"/>
      <c r="Y10" s="125"/>
      <c r="Z10" s="125"/>
      <c r="AA10" s="379"/>
      <c r="AB10" s="379"/>
      <c r="AC10" s="379"/>
      <c r="AD10" s="379"/>
      <c r="AE10" s="379"/>
      <c r="AF10" s="379"/>
      <c r="AG10" s="379"/>
      <c r="AH10" s="379"/>
      <c r="AI10" s="379"/>
      <c r="AJ10" s="379"/>
      <c r="AK10" s="379"/>
      <c r="AL10" s="379"/>
      <c r="AM10" s="379"/>
      <c r="AN10" s="379"/>
      <c r="AO10" s="376"/>
      <c r="AP10" s="376"/>
      <c r="AQ10" s="376"/>
      <c r="AR10" s="376"/>
    </row>
    <row r="11" spans="1:44" s="143" customFormat="1" ht="24" customHeight="1">
      <c r="A11" s="142"/>
      <c r="B11" s="196" t="s">
        <v>142</v>
      </c>
      <c r="C11" s="99"/>
      <c r="D11" s="451">
        <v>100</v>
      </c>
      <c r="E11" s="170"/>
      <c r="F11" s="228"/>
      <c r="G11" s="142"/>
      <c r="H11" s="144"/>
      <c r="I11" s="144"/>
      <c r="J11" s="144"/>
      <c r="K11" s="144"/>
      <c r="L11" s="144"/>
      <c r="M11" s="610" t="s">
        <v>150</v>
      </c>
      <c r="N11" s="610"/>
      <c r="O11" s="611"/>
      <c r="P11" s="144"/>
      <c r="Q11" s="144"/>
      <c r="R11" s="144"/>
      <c r="S11" s="144"/>
      <c r="T11" s="144"/>
      <c r="U11" s="144"/>
      <c r="V11" s="144"/>
      <c r="W11" s="144"/>
      <c r="X11" s="144"/>
      <c r="Y11" s="142"/>
      <c r="Z11" s="142"/>
      <c r="AA11" s="376"/>
      <c r="AB11" s="377"/>
      <c r="AC11" s="376"/>
      <c r="AD11" s="376"/>
      <c r="AE11" s="376"/>
      <c r="AF11" s="376"/>
      <c r="AG11" s="376"/>
      <c r="AH11" s="376"/>
      <c r="AI11" s="376"/>
      <c r="AJ11" s="376"/>
      <c r="AK11" s="376"/>
      <c r="AL11" s="376"/>
      <c r="AM11" s="376"/>
      <c r="AN11" s="376"/>
      <c r="AO11" s="376"/>
      <c r="AP11" s="376"/>
      <c r="AQ11" s="376"/>
      <c r="AR11" s="376"/>
    </row>
    <row r="12" spans="1:44" s="143" customFormat="1" ht="13.5" customHeight="1">
      <c r="A12" s="388"/>
      <c r="C12" s="389"/>
      <c r="D12" s="390"/>
      <c r="E12" s="391"/>
      <c r="F12" s="391"/>
      <c r="G12" s="391"/>
      <c r="H12" s="125"/>
      <c r="I12" s="125"/>
      <c r="J12" s="125"/>
      <c r="K12" s="125"/>
      <c r="L12" s="125"/>
      <c r="M12" s="125"/>
      <c r="N12" s="125"/>
      <c r="O12" s="125"/>
      <c r="P12" s="125"/>
      <c r="Q12" s="125"/>
      <c r="R12" s="125"/>
      <c r="S12" s="125"/>
      <c r="T12" s="125"/>
      <c r="U12" s="125"/>
      <c r="V12" s="125"/>
      <c r="W12" s="125"/>
      <c r="X12" s="125"/>
      <c r="Y12" s="125"/>
      <c r="Z12" s="125"/>
      <c r="AA12" s="379"/>
      <c r="AB12" s="379"/>
      <c r="AC12" s="392"/>
      <c r="AD12" s="392"/>
      <c r="AE12" s="392"/>
      <c r="AF12" s="392"/>
      <c r="AG12" s="393"/>
      <c r="AH12" s="393"/>
      <c r="AI12" s="393"/>
      <c r="AJ12" s="393"/>
      <c r="AK12" s="393"/>
      <c r="AL12" s="393"/>
      <c r="AM12" s="379"/>
      <c r="AN12" s="379"/>
      <c r="AO12" s="379"/>
      <c r="AP12" s="379"/>
      <c r="AQ12" s="379"/>
      <c r="AR12" s="379"/>
    </row>
    <row r="13" spans="1:44" s="143" customFormat="1" ht="24.75" customHeight="1">
      <c r="A13" s="388"/>
      <c r="B13" s="196" t="s">
        <v>128</v>
      </c>
      <c r="C13" s="382"/>
      <c r="D13" s="456">
        <v>41238</v>
      </c>
      <c r="E13" s="285"/>
      <c r="F13" s="641"/>
      <c r="G13" s="641"/>
      <c r="H13" s="641"/>
      <c r="I13" s="641"/>
      <c r="J13" s="641"/>
      <c r="K13" s="641"/>
      <c r="L13" s="102"/>
      <c r="M13" s="103"/>
      <c r="N13" s="103"/>
      <c r="O13" s="103"/>
      <c r="P13" s="103"/>
      <c r="Q13" s="103"/>
      <c r="R13" s="103"/>
      <c r="S13" s="125"/>
      <c r="T13" s="125"/>
      <c r="U13" s="125"/>
      <c r="V13" s="125"/>
      <c r="W13" s="125"/>
      <c r="X13" s="125"/>
      <c r="Y13" s="125"/>
      <c r="Z13" s="125"/>
      <c r="AA13" s="392"/>
      <c r="AB13" s="392"/>
      <c r="AC13" s="392"/>
      <c r="AD13" s="392"/>
      <c r="AE13" s="392"/>
      <c r="AF13" s="393"/>
      <c r="AG13" s="393"/>
      <c r="AH13" s="393"/>
      <c r="AI13" s="393"/>
      <c r="AJ13" s="393"/>
      <c r="AK13" s="393"/>
      <c r="AL13" s="379"/>
      <c r="AM13" s="379"/>
      <c r="AN13" s="379"/>
      <c r="AO13" s="379"/>
      <c r="AP13" s="379"/>
      <c r="AQ13" s="379"/>
      <c r="AR13" s="379"/>
    </row>
    <row r="14" spans="1:44" s="125" customFormat="1" ht="13.5" customHeight="1">
      <c r="A14" s="389"/>
      <c r="B14" s="394"/>
      <c r="C14" s="394"/>
      <c r="D14" s="395"/>
      <c r="E14" s="395"/>
      <c r="F14" s="395"/>
      <c r="G14" s="395"/>
      <c r="H14" s="395"/>
      <c r="I14" s="395"/>
      <c r="J14" s="395"/>
      <c r="K14" s="395"/>
      <c r="L14" s="102"/>
      <c r="M14" s="103"/>
      <c r="N14" s="103"/>
      <c r="O14" s="103"/>
      <c r="P14" s="103"/>
      <c r="Q14" s="103"/>
      <c r="R14" s="103"/>
      <c r="AA14" s="392"/>
      <c r="AB14" s="392"/>
      <c r="AC14" s="392"/>
      <c r="AD14" s="392"/>
      <c r="AE14" s="392"/>
      <c r="AF14" s="393"/>
      <c r="AG14" s="393"/>
      <c r="AH14" s="393"/>
      <c r="AI14" s="393"/>
      <c r="AJ14" s="393"/>
      <c r="AK14" s="393"/>
      <c r="AL14" s="379"/>
      <c r="AM14" s="379"/>
      <c r="AN14" s="379"/>
      <c r="AO14" s="379"/>
      <c r="AP14" s="379"/>
      <c r="AQ14" s="379"/>
      <c r="AR14" s="379"/>
    </row>
    <row r="15" spans="1:44" s="143" customFormat="1" ht="24.75" customHeight="1">
      <c r="A15" s="388"/>
      <c r="B15" s="196" t="s">
        <v>129</v>
      </c>
      <c r="C15" s="382"/>
      <c r="D15" s="456">
        <v>41268</v>
      </c>
      <c r="E15" s="285"/>
      <c r="F15" s="641"/>
      <c r="G15" s="641"/>
      <c r="H15" s="641"/>
      <c r="I15" s="641"/>
      <c r="J15" s="641"/>
      <c r="K15" s="641"/>
      <c r="L15" s="286"/>
      <c r="M15" s="286"/>
      <c r="N15" s="286"/>
      <c r="O15" s="286"/>
      <c r="P15" s="286"/>
      <c r="Q15" s="286"/>
      <c r="R15" s="286"/>
      <c r="S15" s="125"/>
      <c r="T15" s="125"/>
      <c r="U15" s="125"/>
      <c r="V15" s="125"/>
      <c r="W15" s="125"/>
      <c r="X15" s="125"/>
      <c r="Y15" s="125"/>
      <c r="Z15" s="125"/>
      <c r="AA15" s="392"/>
      <c r="AB15" s="392"/>
      <c r="AC15" s="392"/>
      <c r="AD15" s="392"/>
      <c r="AE15" s="392"/>
      <c r="AF15" s="393"/>
      <c r="AG15" s="393"/>
      <c r="AH15" s="393"/>
      <c r="AI15" s="393"/>
      <c r="AJ15" s="393"/>
      <c r="AK15" s="393"/>
      <c r="AL15" s="379"/>
      <c r="AM15" s="379"/>
      <c r="AN15" s="379"/>
      <c r="AO15" s="379"/>
      <c r="AP15" s="379"/>
      <c r="AQ15" s="379"/>
      <c r="AR15" s="379"/>
    </row>
    <row r="16" spans="1:44" s="143" customFormat="1" ht="30" customHeight="1" hidden="1">
      <c r="A16" s="388"/>
      <c r="B16" s="645" t="s">
        <v>91</v>
      </c>
      <c r="C16" s="646"/>
      <c r="D16" s="647"/>
      <c r="E16" s="642"/>
      <c r="F16" s="642"/>
      <c r="G16" s="642"/>
      <c r="H16" s="642"/>
      <c r="I16" s="642"/>
      <c r="J16" s="642"/>
      <c r="K16" s="642"/>
      <c r="L16" s="125"/>
      <c r="M16" s="125"/>
      <c r="N16" s="125"/>
      <c r="O16" s="125"/>
      <c r="P16" s="125"/>
      <c r="Q16" s="125"/>
      <c r="R16" s="125"/>
      <c r="S16" s="125"/>
      <c r="T16" s="125"/>
      <c r="U16" s="125"/>
      <c r="V16" s="125"/>
      <c r="W16" s="125"/>
      <c r="X16" s="125"/>
      <c r="Y16" s="125"/>
      <c r="Z16" s="125"/>
      <c r="AA16" s="392"/>
      <c r="AB16" s="392"/>
      <c r="AC16" s="392"/>
      <c r="AD16" s="392"/>
      <c r="AE16" s="392"/>
      <c r="AF16" s="393"/>
      <c r="AG16" s="393"/>
      <c r="AH16" s="393"/>
      <c r="AI16" s="393"/>
      <c r="AJ16" s="393"/>
      <c r="AK16" s="393"/>
      <c r="AL16" s="379"/>
      <c r="AM16" s="379"/>
      <c r="AN16" s="379"/>
      <c r="AO16" s="379"/>
      <c r="AP16" s="379"/>
      <c r="AQ16" s="379"/>
      <c r="AR16" s="379"/>
    </row>
    <row r="17" spans="1:44" s="143" customFormat="1" ht="33.75" customHeight="1" hidden="1">
      <c r="A17" s="388"/>
      <c r="B17" s="645" t="s">
        <v>92</v>
      </c>
      <c r="C17" s="646"/>
      <c r="D17" s="643"/>
      <c r="E17" s="643"/>
      <c r="F17" s="643"/>
      <c r="G17" s="643"/>
      <c r="H17" s="643"/>
      <c r="I17" s="643"/>
      <c r="J17" s="643"/>
      <c r="K17" s="643"/>
      <c r="L17" s="125"/>
      <c r="M17" s="125"/>
      <c r="N17" s="125"/>
      <c r="O17" s="125"/>
      <c r="P17" s="125"/>
      <c r="Q17" s="125"/>
      <c r="R17" s="125"/>
      <c r="S17" s="125"/>
      <c r="T17" s="125"/>
      <c r="U17" s="125"/>
      <c r="V17" s="125"/>
      <c r="W17" s="125"/>
      <c r="X17" s="125"/>
      <c r="Z17" s="144"/>
      <c r="AA17" s="383" t="s">
        <v>95</v>
      </c>
      <c r="AB17" s="383"/>
      <c r="AC17" s="383"/>
      <c r="AD17" s="383"/>
      <c r="AE17" s="383"/>
      <c r="AF17" s="383"/>
      <c r="AG17" s="383"/>
      <c r="AH17" s="383"/>
      <c r="AI17" s="383"/>
      <c r="AJ17" s="383"/>
      <c r="AK17" s="383"/>
      <c r="AL17" s="383"/>
      <c r="AM17" s="383"/>
      <c r="AN17" s="383"/>
      <c r="AO17" s="383"/>
      <c r="AP17" s="379"/>
      <c r="AQ17" s="383"/>
      <c r="AR17" s="377"/>
    </row>
    <row r="18" spans="1:44" s="143" customFormat="1" ht="42" customHeight="1">
      <c r="A18" s="142"/>
      <c r="B18" s="382" t="s">
        <v>211</v>
      </c>
      <c r="C18" s="233"/>
      <c r="D18" s="233"/>
      <c r="F18" s="233"/>
      <c r="H18" s="233"/>
      <c r="J18" s="125"/>
      <c r="K18" s="125"/>
      <c r="L18" s="125"/>
      <c r="M18" s="125"/>
      <c r="N18" s="125"/>
      <c r="O18" s="125"/>
      <c r="P18" s="125"/>
      <c r="Q18" s="125"/>
      <c r="R18" s="125"/>
      <c r="S18" s="125"/>
      <c r="T18" s="125"/>
      <c r="U18" s="125"/>
      <c r="V18" s="125"/>
      <c r="W18" s="125"/>
      <c r="X18" s="125"/>
      <c r="Y18" s="125"/>
      <c r="Z18" s="125"/>
      <c r="AA18" s="396" t="s">
        <v>109</v>
      </c>
      <c r="AB18" s="397"/>
      <c r="AC18" s="398">
        <v>14.007</v>
      </c>
      <c r="AD18" s="398">
        <v>14.007</v>
      </c>
      <c r="AE18" s="399">
        <v>30.974</v>
      </c>
      <c r="AF18" s="399">
        <v>39.1</v>
      </c>
      <c r="AG18" s="399">
        <v>40.08</v>
      </c>
      <c r="AH18" s="399">
        <v>24.312</v>
      </c>
      <c r="AI18" s="399">
        <v>22.9898</v>
      </c>
      <c r="AJ18" s="399">
        <v>32</v>
      </c>
      <c r="AK18" s="399">
        <v>35.453</v>
      </c>
      <c r="AL18" s="399">
        <v>55.85</v>
      </c>
      <c r="AM18" s="399">
        <v>10.8</v>
      </c>
      <c r="AN18" s="399">
        <v>63.55</v>
      </c>
      <c r="AO18" s="399">
        <v>65.38</v>
      </c>
      <c r="AP18" s="399">
        <v>54.94</v>
      </c>
      <c r="AQ18" s="400">
        <v>95.95</v>
      </c>
      <c r="AR18" s="379"/>
    </row>
    <row r="19" spans="2:44" s="142" customFormat="1" ht="93" customHeight="1">
      <c r="B19" s="457" t="s">
        <v>217</v>
      </c>
      <c r="C19" s="401"/>
      <c r="D19" s="402" t="s">
        <v>214</v>
      </c>
      <c r="E19" s="237"/>
      <c r="F19" s="237"/>
      <c r="G19" s="237"/>
      <c r="H19" s="125"/>
      <c r="I19" s="125"/>
      <c r="J19" s="125"/>
      <c r="K19" s="125"/>
      <c r="L19" s="125"/>
      <c r="M19" s="125"/>
      <c r="N19" s="125"/>
      <c r="O19" s="125"/>
      <c r="P19" s="125"/>
      <c r="Q19" s="125"/>
      <c r="R19" s="125"/>
      <c r="S19" s="125"/>
      <c r="T19" s="125"/>
      <c r="U19" s="125"/>
      <c r="V19" s="125"/>
      <c r="W19" s="125"/>
      <c r="X19" s="125"/>
      <c r="Y19" s="125"/>
      <c r="Z19" s="125"/>
      <c r="AA19" s="376"/>
      <c r="AB19" s="377"/>
      <c r="AC19" s="403" t="s">
        <v>0</v>
      </c>
      <c r="AD19" s="404" t="s">
        <v>1</v>
      </c>
      <c r="AE19" s="404" t="s">
        <v>2</v>
      </c>
      <c r="AF19" s="404" t="s">
        <v>3</v>
      </c>
      <c r="AG19" s="404" t="s">
        <v>4</v>
      </c>
      <c r="AH19" s="404" t="s">
        <v>5</v>
      </c>
      <c r="AI19" s="404" t="s">
        <v>6</v>
      </c>
      <c r="AJ19" s="404" t="s">
        <v>7</v>
      </c>
      <c r="AK19" s="404" t="s">
        <v>8</v>
      </c>
      <c r="AL19" s="404" t="s">
        <v>9</v>
      </c>
      <c r="AM19" s="404" t="s">
        <v>10</v>
      </c>
      <c r="AN19" s="404" t="s">
        <v>11</v>
      </c>
      <c r="AO19" s="404" t="s">
        <v>12</v>
      </c>
      <c r="AP19" s="404" t="s">
        <v>13</v>
      </c>
      <c r="AQ19" s="405" t="s">
        <v>14</v>
      </c>
      <c r="AR19" s="379"/>
    </row>
    <row r="20" spans="2:44" s="142" customFormat="1" ht="21.75" customHeight="1">
      <c r="B20" s="406" t="str">
        <f>'Acidi &amp; concimi'!B7</f>
        <v>Ácidos y Bases para el ajuste de pH</v>
      </c>
      <c r="C20" s="125"/>
      <c r="D20" s="407"/>
      <c r="E20" s="408"/>
      <c r="F20" s="408"/>
      <c r="G20" s="408"/>
      <c r="H20" s="125"/>
      <c r="I20" s="125"/>
      <c r="J20" s="125"/>
      <c r="K20" s="125"/>
      <c r="L20" s="125"/>
      <c r="M20" s="125"/>
      <c r="N20" s="125"/>
      <c r="O20" s="125"/>
      <c r="P20" s="125"/>
      <c r="Q20" s="125"/>
      <c r="R20" s="125"/>
      <c r="S20" s="125"/>
      <c r="T20" s="125"/>
      <c r="U20" s="125"/>
      <c r="V20" s="125"/>
      <c r="W20" s="125"/>
      <c r="X20" s="125"/>
      <c r="Y20" s="125"/>
      <c r="Z20" s="125"/>
      <c r="AA20" s="376"/>
      <c r="AB20" s="409" t="s">
        <v>96</v>
      </c>
      <c r="AC20" s="403" t="s">
        <v>41</v>
      </c>
      <c r="AD20" s="403" t="s">
        <v>41</v>
      </c>
      <c r="AE20" s="403" t="s">
        <v>41</v>
      </c>
      <c r="AF20" s="403" t="s">
        <v>41</v>
      </c>
      <c r="AG20" s="403" t="s">
        <v>41</v>
      </c>
      <c r="AH20" s="403" t="s">
        <v>41</v>
      </c>
      <c r="AI20" s="403" t="s">
        <v>41</v>
      </c>
      <c r="AJ20" s="403" t="s">
        <v>41</v>
      </c>
      <c r="AK20" s="403" t="s">
        <v>41</v>
      </c>
      <c r="AL20" s="403" t="s">
        <v>41</v>
      </c>
      <c r="AM20" s="403" t="s">
        <v>41</v>
      </c>
      <c r="AN20" s="403" t="s">
        <v>41</v>
      </c>
      <c r="AO20" s="403" t="s">
        <v>41</v>
      </c>
      <c r="AP20" s="403" t="s">
        <v>41</v>
      </c>
      <c r="AQ20" s="403" t="s">
        <v>41</v>
      </c>
      <c r="AR20" s="379"/>
    </row>
    <row r="21" spans="1:44" s="143" customFormat="1" ht="19.5" customHeight="1">
      <c r="A21" s="142"/>
      <c r="B21" s="410" t="str">
        <f>'Acidi &amp; concimi'!B10:C10</f>
        <v>Ácido nítrico</v>
      </c>
      <c r="C21" s="411" t="str">
        <f>'Acidi &amp; concimi'!E10</f>
        <v>HNO3</v>
      </c>
      <c r="D21" s="452">
        <v>40.16</v>
      </c>
      <c r="E21" s="412"/>
      <c r="F21" s="412"/>
      <c r="G21" s="412"/>
      <c r="H21" s="406"/>
      <c r="I21" s="406"/>
      <c r="J21" s="406"/>
      <c r="K21" s="406"/>
      <c r="L21" s="406"/>
      <c r="M21" s="406"/>
      <c r="N21" s="406"/>
      <c r="O21" s="406"/>
      <c r="P21" s="406"/>
      <c r="Q21" s="406"/>
      <c r="R21" s="406"/>
      <c r="S21" s="406"/>
      <c r="T21" s="406"/>
      <c r="U21" s="406"/>
      <c r="V21" s="406"/>
      <c r="W21" s="406"/>
      <c r="X21" s="406"/>
      <c r="Y21" s="406"/>
      <c r="Z21" s="406"/>
      <c r="AA21" s="413" t="str">
        <f aca="true" t="shared" si="0" ref="AA21:AA27">B21</f>
        <v>Ácido nítrico</v>
      </c>
      <c r="AB21" s="414">
        <f>$D21*'Acidi &amp; concimi'!$H10</f>
        <v>29.035679999999996</v>
      </c>
      <c r="AC21" s="415">
        <f>$D21*'Acidi &amp; concimi'!AI10*'Acidi &amp; concimi'!$G10*AC$18</f>
        <v>8.038425599999998</v>
      </c>
      <c r="AD21" s="415">
        <f>$D21*'Acidi &amp; concimi'!AJ10*'Acidi &amp; concimi'!$G10*AD$18</f>
        <v>0</v>
      </c>
      <c r="AE21" s="415">
        <f>$D21*'Acidi &amp; concimi'!AK10*'Acidi &amp; concimi'!$G10*AE$18</f>
        <v>0</v>
      </c>
      <c r="AF21" s="415">
        <f>$D21*'Acidi &amp; concimi'!AL10*'Acidi &amp; concimi'!$G10*AF$18</f>
        <v>0</v>
      </c>
      <c r="AG21" s="415">
        <f>$D21*'Acidi &amp; concimi'!AM10*'Acidi &amp; concimi'!$G10*AG$18</f>
        <v>0</v>
      </c>
      <c r="AH21" s="415">
        <f>$D21*'Acidi &amp; concimi'!AN10*'Acidi &amp; concimi'!$G10*AH$18</f>
        <v>0</v>
      </c>
      <c r="AI21" s="415">
        <f>$D21*'Acidi &amp; concimi'!AO10*'Acidi &amp; concimi'!$G10*AI$18</f>
        <v>0</v>
      </c>
      <c r="AJ21" s="415">
        <f>$D21*'Acidi &amp; concimi'!AP10*'Acidi &amp; concimi'!$G10*AJ$18</f>
        <v>0</v>
      </c>
      <c r="AK21" s="415">
        <f>$D21*'Acidi &amp; concimi'!AQ10*'Acidi &amp; concimi'!$G10*AK$18</f>
        <v>0</v>
      </c>
      <c r="AL21" s="415">
        <f>$D21*'Acidi &amp; concimi'!AR10*'Acidi &amp; concimi'!$G10*AL$18</f>
        <v>0</v>
      </c>
      <c r="AM21" s="415">
        <f>$D21*'Acidi &amp; concimi'!AS10*'Acidi &amp; concimi'!$G10*AM$18</f>
        <v>0</v>
      </c>
      <c r="AN21" s="415">
        <f>$D21*'Acidi &amp; concimi'!AT10*'Acidi &amp; concimi'!$G10*AN$18</f>
        <v>0</v>
      </c>
      <c r="AO21" s="415">
        <f>$D21*'Acidi &amp; concimi'!AU10*'Acidi &amp; concimi'!$G10*AO$18</f>
        <v>0</v>
      </c>
      <c r="AP21" s="415">
        <f>$D21*'Acidi &amp; concimi'!AV10*'Acidi &amp; concimi'!$G10*AP$18</f>
        <v>0</v>
      </c>
      <c r="AQ21" s="415">
        <f>$D21*'Acidi &amp; concimi'!AW10*'Acidi &amp; concimi'!$G10*AQ$18</f>
        <v>0</v>
      </c>
      <c r="AR21" s="379"/>
    </row>
    <row r="22" spans="1:44" s="143" customFormat="1" ht="18">
      <c r="A22" s="142"/>
      <c r="B22" s="410" t="str">
        <f>'Acidi &amp; concimi'!B11:C11</f>
        <v>Ácido fosfórico</v>
      </c>
      <c r="C22" s="411" t="str">
        <f>'Acidi &amp; concimi'!E11</f>
        <v>H3PO4</v>
      </c>
      <c r="D22" s="452"/>
      <c r="E22" s="412"/>
      <c r="F22" s="412"/>
      <c r="G22" s="412"/>
      <c r="H22" s="125"/>
      <c r="I22" s="125"/>
      <c r="J22" s="125"/>
      <c r="K22" s="125"/>
      <c r="L22" s="125"/>
      <c r="M22" s="125"/>
      <c r="N22" s="125"/>
      <c r="O22" s="125"/>
      <c r="P22" s="125"/>
      <c r="Q22" s="125"/>
      <c r="R22" s="125"/>
      <c r="S22" s="125"/>
      <c r="T22" s="125"/>
      <c r="U22" s="125"/>
      <c r="V22" s="125"/>
      <c r="W22" s="125"/>
      <c r="X22" s="125"/>
      <c r="Y22" s="125"/>
      <c r="Z22" s="125"/>
      <c r="AA22" s="413" t="str">
        <f t="shared" si="0"/>
        <v>Ácido fosfórico</v>
      </c>
      <c r="AB22" s="414">
        <f>$D22*'Acidi &amp; concimi'!$H11</f>
        <v>0</v>
      </c>
      <c r="AC22" s="415">
        <f>$D22*'Acidi &amp; concimi'!AI11*'Acidi &amp; concimi'!$G11*AC$18</f>
        <v>0</v>
      </c>
      <c r="AD22" s="415">
        <f>$D22*'Acidi &amp; concimi'!AJ11*'Acidi &amp; concimi'!$G11*AD$18</f>
        <v>0</v>
      </c>
      <c r="AE22" s="415">
        <f>$D22*'Acidi &amp; concimi'!AK11*'Acidi &amp; concimi'!$G11*AE$18</f>
        <v>0</v>
      </c>
      <c r="AF22" s="415">
        <f>$D22*'Acidi &amp; concimi'!AL11*'Acidi &amp; concimi'!$G11*AF$18</f>
        <v>0</v>
      </c>
      <c r="AG22" s="415">
        <f>$D22*'Acidi &amp; concimi'!AM11*'Acidi &amp; concimi'!$G11*AG$18</f>
        <v>0</v>
      </c>
      <c r="AH22" s="415">
        <f>$D22*'Acidi &amp; concimi'!AN11*'Acidi &amp; concimi'!$G11*AH$18</f>
        <v>0</v>
      </c>
      <c r="AI22" s="415">
        <f>$D22*'Acidi &amp; concimi'!AO11*'Acidi &amp; concimi'!$G11*AI$18</f>
        <v>0</v>
      </c>
      <c r="AJ22" s="415">
        <f>$D22*'Acidi &amp; concimi'!AP11*'Acidi &amp; concimi'!$G11*AJ$18</f>
        <v>0</v>
      </c>
      <c r="AK22" s="415">
        <f>$D22*'Acidi &amp; concimi'!AQ11*'Acidi &amp; concimi'!$G11*AK$18</f>
        <v>0</v>
      </c>
      <c r="AL22" s="415">
        <f>$D22*'Acidi &amp; concimi'!AR11*'Acidi &amp; concimi'!$G11*AL$18</f>
        <v>0</v>
      </c>
      <c r="AM22" s="415">
        <f>$D22*'Acidi &amp; concimi'!AS11*'Acidi &amp; concimi'!$G11*AM$18</f>
        <v>0</v>
      </c>
      <c r="AN22" s="415">
        <f>$D22*'Acidi &amp; concimi'!AT11*'Acidi &amp; concimi'!$G11*AN$18</f>
        <v>0</v>
      </c>
      <c r="AO22" s="415">
        <f>$D22*'Acidi &amp; concimi'!AU11*'Acidi &amp; concimi'!$G11*AO$18</f>
        <v>0</v>
      </c>
      <c r="AP22" s="415">
        <f>$D22*'Acidi &amp; concimi'!AV11*'Acidi &amp; concimi'!$G11*AP$18</f>
        <v>0</v>
      </c>
      <c r="AQ22" s="415">
        <f>$D22*'Acidi &amp; concimi'!AW11*'Acidi &amp; concimi'!$G11*AQ$18</f>
        <v>0</v>
      </c>
      <c r="AR22" s="379"/>
    </row>
    <row r="23" spans="1:44" s="143" customFormat="1" ht="18">
      <c r="A23" s="142"/>
      <c r="B23" s="410" t="str">
        <f>'Acidi &amp; concimi'!B12:C12</f>
        <v>Ácido sulfúrico</v>
      </c>
      <c r="C23" s="411" t="str">
        <f>'Acidi &amp; concimi'!E12</f>
        <v>H2SO4</v>
      </c>
      <c r="D23" s="452"/>
      <c r="E23" s="412"/>
      <c r="F23" s="412"/>
      <c r="G23" s="412"/>
      <c r="H23" s="125"/>
      <c r="I23" s="125"/>
      <c r="J23" s="125"/>
      <c r="K23" s="125"/>
      <c r="L23" s="125"/>
      <c r="M23" s="125"/>
      <c r="N23" s="125"/>
      <c r="O23" s="125"/>
      <c r="P23" s="125"/>
      <c r="Q23" s="125"/>
      <c r="R23" s="125"/>
      <c r="S23" s="125"/>
      <c r="T23" s="125"/>
      <c r="U23" s="125"/>
      <c r="V23" s="125"/>
      <c r="W23" s="125"/>
      <c r="X23" s="125"/>
      <c r="Y23" s="125"/>
      <c r="Z23" s="125"/>
      <c r="AA23" s="413" t="str">
        <f t="shared" si="0"/>
        <v>Ácido sulfúrico</v>
      </c>
      <c r="AB23" s="414">
        <f>$D23*'Acidi &amp; concimi'!$H12</f>
        <v>0</v>
      </c>
      <c r="AC23" s="415">
        <f>$D23*'Acidi &amp; concimi'!AI12*'Acidi &amp; concimi'!$G12*AC$18</f>
        <v>0</v>
      </c>
      <c r="AD23" s="415">
        <f>$D23*'Acidi &amp; concimi'!AJ12*'Acidi &amp; concimi'!$G12*AD$18</f>
        <v>0</v>
      </c>
      <c r="AE23" s="415">
        <f>$D23*'Acidi &amp; concimi'!AK12*'Acidi &amp; concimi'!$G12*AE$18</f>
        <v>0</v>
      </c>
      <c r="AF23" s="415">
        <f>$D23*'Acidi &amp; concimi'!AL12*'Acidi &amp; concimi'!$G12*AF$18</f>
        <v>0</v>
      </c>
      <c r="AG23" s="415">
        <f>$D23*'Acidi &amp; concimi'!AM12*'Acidi &amp; concimi'!$G12*AG$18</f>
        <v>0</v>
      </c>
      <c r="AH23" s="415">
        <f>$D23*'Acidi &amp; concimi'!AN12*'Acidi &amp; concimi'!$G12*AH$18</f>
        <v>0</v>
      </c>
      <c r="AI23" s="415">
        <f>$D23*'Acidi &amp; concimi'!AO12*'Acidi &amp; concimi'!$G12*AI$18</f>
        <v>0</v>
      </c>
      <c r="AJ23" s="415">
        <f>$D23*'Acidi &amp; concimi'!AP12*'Acidi &amp; concimi'!$G12*AJ$18</f>
        <v>0</v>
      </c>
      <c r="AK23" s="415">
        <f>$D23*'Acidi &amp; concimi'!AQ12*'Acidi &amp; concimi'!$G12*AK$18</f>
        <v>0</v>
      </c>
      <c r="AL23" s="415">
        <f>$D23*'Acidi &amp; concimi'!AR12*'Acidi &amp; concimi'!$G12*AL$18</f>
        <v>0</v>
      </c>
      <c r="AM23" s="415">
        <f>$D23*'Acidi &amp; concimi'!AS12*'Acidi &amp; concimi'!$G12*AM$18</f>
        <v>0</v>
      </c>
      <c r="AN23" s="415">
        <f>$D23*'Acidi &amp; concimi'!AT12*'Acidi &amp; concimi'!$G12*AN$18</f>
        <v>0</v>
      </c>
      <c r="AO23" s="415">
        <f>$D23*'Acidi &amp; concimi'!AU12*'Acidi &amp; concimi'!$G12*AO$18</f>
        <v>0</v>
      </c>
      <c r="AP23" s="415">
        <f>$D23*'Acidi &amp; concimi'!AV12*'Acidi &amp; concimi'!$G12*AP$18</f>
        <v>0</v>
      </c>
      <c r="AQ23" s="415">
        <f>$D23*'Acidi &amp; concimi'!AW12*'Acidi &amp; concimi'!$G12*AQ$18</f>
        <v>0</v>
      </c>
      <c r="AR23" s="379"/>
    </row>
    <row r="24" spans="1:44" s="143" customFormat="1" ht="18">
      <c r="A24" s="142"/>
      <c r="B24" s="410" t="str">
        <f>'Acidi &amp; concimi'!B13:C13</f>
        <v>Ácido clorhídrico</v>
      </c>
      <c r="C24" s="411" t="str">
        <f>'Acidi &amp; concimi'!E13</f>
        <v>HCl</v>
      </c>
      <c r="D24" s="452"/>
      <c r="E24" s="412"/>
      <c r="F24" s="412"/>
      <c r="G24" s="412"/>
      <c r="H24" s="416"/>
      <c r="I24" s="416"/>
      <c r="J24" s="416"/>
      <c r="K24" s="416"/>
      <c r="L24" s="416"/>
      <c r="M24" s="416"/>
      <c r="N24" s="416"/>
      <c r="O24" s="416"/>
      <c r="P24" s="416"/>
      <c r="Q24" s="416"/>
      <c r="R24" s="416"/>
      <c r="S24" s="416"/>
      <c r="T24" s="416"/>
      <c r="U24" s="416"/>
      <c r="V24" s="345"/>
      <c r="W24" s="345"/>
      <c r="X24" s="345"/>
      <c r="Y24" s="345"/>
      <c r="Z24" s="125"/>
      <c r="AA24" s="413" t="str">
        <f t="shared" si="0"/>
        <v>Ácido clorhídrico</v>
      </c>
      <c r="AB24" s="414">
        <f>$D24*'Acidi &amp; concimi'!$H13</f>
        <v>0</v>
      </c>
      <c r="AC24" s="415">
        <f>$D24*'Acidi &amp; concimi'!AI13*'Acidi &amp; concimi'!$G13*AC$18</f>
        <v>0</v>
      </c>
      <c r="AD24" s="415">
        <f>$D24*'Acidi &amp; concimi'!AJ13*'Acidi &amp; concimi'!$G13*AD$18</f>
        <v>0</v>
      </c>
      <c r="AE24" s="415">
        <f>$D24*'Acidi &amp; concimi'!AK13*'Acidi &amp; concimi'!$G13*AE$18</f>
        <v>0</v>
      </c>
      <c r="AF24" s="415">
        <f>$D24*'Acidi &amp; concimi'!AL13*'Acidi &amp; concimi'!$G13*AF$18</f>
        <v>0</v>
      </c>
      <c r="AG24" s="415">
        <f>$D24*'Acidi &amp; concimi'!AM13*'Acidi &amp; concimi'!$G13*AG$18</f>
        <v>0</v>
      </c>
      <c r="AH24" s="415">
        <f>$D24*'Acidi &amp; concimi'!AN13*'Acidi &amp; concimi'!$G13*AH$18</f>
        <v>0</v>
      </c>
      <c r="AI24" s="415">
        <f>$D24*'Acidi &amp; concimi'!AO13*'Acidi &amp; concimi'!$G13*AI$18</f>
        <v>0</v>
      </c>
      <c r="AJ24" s="415">
        <f>$D24*'Acidi &amp; concimi'!AP13*'Acidi &amp; concimi'!$G13*AJ$18</f>
        <v>0</v>
      </c>
      <c r="AK24" s="415">
        <f>$D24*'Acidi &amp; concimi'!AQ13*'Acidi &amp; concimi'!$G13*AK$18</f>
        <v>0</v>
      </c>
      <c r="AL24" s="415">
        <f>$D24*'Acidi &amp; concimi'!AR13*'Acidi &amp; concimi'!$G13*AL$18</f>
        <v>0</v>
      </c>
      <c r="AM24" s="415">
        <f>$D24*'Acidi &amp; concimi'!AS13*'Acidi &amp; concimi'!$G13*AM$18</f>
        <v>0</v>
      </c>
      <c r="AN24" s="415">
        <f>$D24*'Acidi &amp; concimi'!AT13*'Acidi &amp; concimi'!$G13*AN$18</f>
        <v>0</v>
      </c>
      <c r="AO24" s="415">
        <f>$D24*'Acidi &amp; concimi'!AU13*'Acidi &amp; concimi'!$G13*AO$18</f>
        <v>0</v>
      </c>
      <c r="AP24" s="415">
        <f>$D24*'Acidi &amp; concimi'!AV13*'Acidi &amp; concimi'!$G13*AP$18</f>
        <v>0</v>
      </c>
      <c r="AQ24" s="415">
        <f>$D24*'Acidi &amp; concimi'!AW13*'Acidi &amp; concimi'!$G13*AQ$18</f>
        <v>0</v>
      </c>
      <c r="AR24" s="379"/>
    </row>
    <row r="25" spans="1:44" s="143" customFormat="1" ht="19.5" customHeight="1">
      <c r="A25" s="142"/>
      <c r="B25" s="410" t="str">
        <f>'Acidi &amp; concimi'!B14:C14</f>
        <v>Hidróxido potásico</v>
      </c>
      <c r="C25" s="411" t="str">
        <f>'Acidi &amp; concimi'!E14</f>
        <v>KOH</v>
      </c>
      <c r="D25" s="452"/>
      <c r="E25" s="412"/>
      <c r="F25" s="412"/>
      <c r="G25" s="412"/>
      <c r="H25" s="416"/>
      <c r="I25" s="416"/>
      <c r="J25" s="416"/>
      <c r="K25" s="416"/>
      <c r="L25" s="416"/>
      <c r="M25" s="416"/>
      <c r="N25" s="416"/>
      <c r="O25" s="416"/>
      <c r="P25" s="416"/>
      <c r="Q25" s="416"/>
      <c r="R25" s="416"/>
      <c r="S25" s="416"/>
      <c r="T25" s="416"/>
      <c r="U25" s="416"/>
      <c r="V25" s="125"/>
      <c r="W25" s="125"/>
      <c r="X25" s="125"/>
      <c r="Y25" s="125"/>
      <c r="Z25" s="125"/>
      <c r="AA25" s="413" t="str">
        <f t="shared" si="0"/>
        <v>Hidróxido potásico</v>
      </c>
      <c r="AB25" s="414">
        <f>$D25*'Acidi &amp; concimi'!$H14</f>
        <v>0</v>
      </c>
      <c r="AC25" s="415">
        <f>$D25*'Acidi &amp; concimi'!AI14*'Acidi &amp; concimi'!$G14*AC$18</f>
        <v>0</v>
      </c>
      <c r="AD25" s="415">
        <f>$D25*'Acidi &amp; concimi'!AJ14*'Acidi &amp; concimi'!$G14*AD$18</f>
        <v>0</v>
      </c>
      <c r="AE25" s="415">
        <f>$D25*'Acidi &amp; concimi'!AK14*'Acidi &amp; concimi'!$G14*AE$18</f>
        <v>0</v>
      </c>
      <c r="AF25" s="415">
        <f>$D25*'Acidi &amp; concimi'!AL14*'Acidi &amp; concimi'!$G14*AF$18</f>
        <v>0</v>
      </c>
      <c r="AG25" s="415">
        <f>$D25*'Acidi &amp; concimi'!AM14*'Acidi &amp; concimi'!$G14*AG$18</f>
        <v>0</v>
      </c>
      <c r="AH25" s="415">
        <f>$D25*'Acidi &amp; concimi'!AN14*'Acidi &amp; concimi'!$G14*AH$18</f>
        <v>0</v>
      </c>
      <c r="AI25" s="415">
        <f>$D25*'Acidi &amp; concimi'!AO14*'Acidi &amp; concimi'!$G14*AI$18</f>
        <v>0</v>
      </c>
      <c r="AJ25" s="415">
        <f>$D25*'Acidi &amp; concimi'!AP14*'Acidi &amp; concimi'!$G14*AJ$18</f>
        <v>0</v>
      </c>
      <c r="AK25" s="415">
        <f>$D25*'Acidi &amp; concimi'!AQ14*'Acidi &amp; concimi'!$G14*AK$18</f>
        <v>0</v>
      </c>
      <c r="AL25" s="415">
        <f>$D25*'Acidi &amp; concimi'!AR14*'Acidi &amp; concimi'!$G14*AL$18</f>
        <v>0</v>
      </c>
      <c r="AM25" s="415">
        <f>$D25*'Acidi &amp; concimi'!AS14*'Acidi &amp; concimi'!$G14*AM$18</f>
        <v>0</v>
      </c>
      <c r="AN25" s="415">
        <f>$D25*'Acidi &amp; concimi'!AT14*'Acidi &amp; concimi'!$G14*AN$18</f>
        <v>0</v>
      </c>
      <c r="AO25" s="415">
        <f>$D25*'Acidi &amp; concimi'!AU14*'Acidi &amp; concimi'!$G14*AO$18</f>
        <v>0</v>
      </c>
      <c r="AP25" s="415">
        <f>$D25*'Acidi &amp; concimi'!AV14*'Acidi &amp; concimi'!$G14*AP$18</f>
        <v>0</v>
      </c>
      <c r="AQ25" s="415">
        <f>$D25*'Acidi &amp; concimi'!AW14*'Acidi &amp; concimi'!$G14*AQ$18</f>
        <v>0</v>
      </c>
      <c r="AR25" s="379"/>
    </row>
    <row r="26" spans="1:44" s="143" customFormat="1" ht="18">
      <c r="A26" s="142"/>
      <c r="B26" s="410" t="str">
        <f>'Acidi &amp; concimi'!B15:C15</f>
        <v>Hidróxido sódico</v>
      </c>
      <c r="C26" s="411" t="str">
        <f>'Acidi &amp; concimi'!E15</f>
        <v>NaOH</v>
      </c>
      <c r="D26" s="452"/>
      <c r="E26" s="412"/>
      <c r="F26" s="412"/>
      <c r="G26" s="412"/>
      <c r="H26" s="125"/>
      <c r="I26" s="125"/>
      <c r="J26" s="125"/>
      <c r="K26" s="125"/>
      <c r="L26" s="125"/>
      <c r="M26" s="125"/>
      <c r="N26" s="125"/>
      <c r="O26" s="125"/>
      <c r="P26" s="125"/>
      <c r="Q26" s="125"/>
      <c r="R26" s="125"/>
      <c r="S26" s="125"/>
      <c r="T26" s="125"/>
      <c r="U26" s="125"/>
      <c r="V26" s="125"/>
      <c r="W26" s="125"/>
      <c r="X26" s="125"/>
      <c r="Y26" s="125"/>
      <c r="Z26" s="125"/>
      <c r="AA26" s="413" t="str">
        <f t="shared" si="0"/>
        <v>Hidróxido sódico</v>
      </c>
      <c r="AB26" s="414">
        <f>$D26*'Acidi &amp; concimi'!$H15</f>
        <v>0</v>
      </c>
      <c r="AC26" s="415">
        <f>$D26*'Acidi &amp; concimi'!AI15*'Acidi &amp; concimi'!$G15*AC$18</f>
        <v>0</v>
      </c>
      <c r="AD26" s="415">
        <f>$D26*'Acidi &amp; concimi'!AJ15*'Acidi &amp; concimi'!$G15*AD$18</f>
        <v>0</v>
      </c>
      <c r="AE26" s="415">
        <f>$D26*'Acidi &amp; concimi'!AK15*'Acidi &amp; concimi'!$G15*AE$18</f>
        <v>0</v>
      </c>
      <c r="AF26" s="415">
        <f>$D26*'Acidi &amp; concimi'!AL15*'Acidi &amp; concimi'!$G15*AF$18</f>
        <v>0</v>
      </c>
      <c r="AG26" s="415">
        <f>$D26*'Acidi &amp; concimi'!AM15*'Acidi &amp; concimi'!$G15*AG$18</f>
        <v>0</v>
      </c>
      <c r="AH26" s="415">
        <f>$D26*'Acidi &amp; concimi'!AN15*'Acidi &amp; concimi'!$G15*AH$18</f>
        <v>0</v>
      </c>
      <c r="AI26" s="415">
        <f>$D26*'Acidi &amp; concimi'!AO15*'Acidi &amp; concimi'!$G15*AI$18</f>
        <v>0</v>
      </c>
      <c r="AJ26" s="415">
        <f>$D26*'Acidi &amp; concimi'!AP15*'Acidi &amp; concimi'!$G15*AJ$18</f>
        <v>0</v>
      </c>
      <c r="AK26" s="415">
        <f>$D26*'Acidi &amp; concimi'!AQ15*'Acidi &amp; concimi'!$G15*AK$18</f>
        <v>0</v>
      </c>
      <c r="AL26" s="415">
        <f>$D26*'Acidi &amp; concimi'!AR15*'Acidi &amp; concimi'!$G15*AL$18</f>
        <v>0</v>
      </c>
      <c r="AM26" s="415">
        <f>$D26*'Acidi &amp; concimi'!AS15*'Acidi &amp; concimi'!$G15*AM$18</f>
        <v>0</v>
      </c>
      <c r="AN26" s="415">
        <f>$D26*'Acidi &amp; concimi'!AT15*'Acidi &amp; concimi'!$G15*AN$18</f>
        <v>0</v>
      </c>
      <c r="AO26" s="415">
        <f>$D26*'Acidi &amp; concimi'!AU15*'Acidi &amp; concimi'!$G15*AO$18</f>
        <v>0</v>
      </c>
      <c r="AP26" s="415">
        <f>$D26*'Acidi &amp; concimi'!AV15*'Acidi &amp; concimi'!$G15*AP$18</f>
        <v>0</v>
      </c>
      <c r="AQ26" s="415">
        <f>$D26*'Acidi &amp; concimi'!AW15*'Acidi &amp; concimi'!$G15*AQ$18</f>
        <v>0</v>
      </c>
      <c r="AR26" s="379"/>
    </row>
    <row r="27" spans="1:44" s="143" customFormat="1" ht="18">
      <c r="A27" s="142"/>
      <c r="B27" s="410" t="str">
        <f>'Acidi &amp; concimi'!B16:C16</f>
        <v>Nuevo ácido/base</v>
      </c>
      <c r="C27" s="411">
        <f>'Acidi &amp; concimi'!E16</f>
        <v>0</v>
      </c>
      <c r="D27" s="452"/>
      <c r="E27" s="412"/>
      <c r="F27" s="412"/>
      <c r="G27" s="412"/>
      <c r="H27" s="125"/>
      <c r="I27" s="125"/>
      <c r="J27" s="125"/>
      <c r="K27" s="125"/>
      <c r="L27" s="125"/>
      <c r="M27" s="125"/>
      <c r="N27" s="125"/>
      <c r="O27" s="125"/>
      <c r="P27" s="125"/>
      <c r="Q27" s="125"/>
      <c r="R27" s="125"/>
      <c r="S27" s="125"/>
      <c r="T27" s="125"/>
      <c r="U27" s="125"/>
      <c r="V27" s="125"/>
      <c r="W27" s="125"/>
      <c r="X27" s="125"/>
      <c r="Y27" s="125"/>
      <c r="Z27" s="125"/>
      <c r="AA27" s="413" t="str">
        <f t="shared" si="0"/>
        <v>Nuevo ácido/base</v>
      </c>
      <c r="AB27" s="414">
        <f>$D27*'Acidi &amp; concimi'!$H16</f>
        <v>0</v>
      </c>
      <c r="AC27" s="415">
        <f>$D27*'Acidi &amp; concimi'!AI16*'Acidi &amp; concimi'!$G16*AC$18</f>
        <v>0</v>
      </c>
      <c r="AD27" s="415">
        <f>$D27*'Acidi &amp; concimi'!AJ16*'Acidi &amp; concimi'!$G16*AD$18</f>
        <v>0</v>
      </c>
      <c r="AE27" s="415">
        <f>$D27*'Acidi &amp; concimi'!AK16*'Acidi &amp; concimi'!$G16*AE$18</f>
        <v>0</v>
      </c>
      <c r="AF27" s="415">
        <f>$D27*'Acidi &amp; concimi'!AL16*'Acidi &amp; concimi'!$G16*AF$18</f>
        <v>0</v>
      </c>
      <c r="AG27" s="415">
        <f>$D27*'Acidi &amp; concimi'!AM16*'Acidi &amp; concimi'!$G16*AG$18</f>
        <v>0</v>
      </c>
      <c r="AH27" s="415">
        <f>$D27*'Acidi &amp; concimi'!AN16*'Acidi &amp; concimi'!$G16*AH$18</f>
        <v>0</v>
      </c>
      <c r="AI27" s="415">
        <f>$D27*'Acidi &amp; concimi'!AO16*'Acidi &amp; concimi'!$G16*AI$18</f>
        <v>0</v>
      </c>
      <c r="AJ27" s="415">
        <f>$D27*'Acidi &amp; concimi'!AP16*'Acidi &amp; concimi'!$G16*AJ$18</f>
        <v>0</v>
      </c>
      <c r="AK27" s="415">
        <f>$D27*'Acidi &amp; concimi'!AQ16*'Acidi &amp; concimi'!$G16*AK$18</f>
        <v>0</v>
      </c>
      <c r="AL27" s="415">
        <f>$D27*'Acidi &amp; concimi'!AR16*'Acidi &amp; concimi'!$G16*AL$18</f>
        <v>0</v>
      </c>
      <c r="AM27" s="415">
        <f>$D27*'Acidi &amp; concimi'!AS16*'Acidi &amp; concimi'!$G16*AM$18</f>
        <v>0</v>
      </c>
      <c r="AN27" s="415">
        <f>$D27*'Acidi &amp; concimi'!AT16*'Acidi &amp; concimi'!$G16*AN$18</f>
        <v>0</v>
      </c>
      <c r="AO27" s="415">
        <f>$D27*'Acidi &amp; concimi'!AU16*'Acidi &amp; concimi'!$G16*AO$18</f>
        <v>0</v>
      </c>
      <c r="AP27" s="415">
        <f>$D27*'Acidi &amp; concimi'!AV16*'Acidi &amp; concimi'!$G16*AP$18</f>
        <v>0</v>
      </c>
      <c r="AQ27" s="415">
        <f>$D27*'Acidi &amp; concimi'!AW16*'Acidi &amp; concimi'!$G16*AQ$18</f>
        <v>0</v>
      </c>
      <c r="AR27" s="379"/>
    </row>
    <row r="28" spans="1:44" s="143" customFormat="1" ht="18">
      <c r="A28" s="142"/>
      <c r="B28" s="406" t="str">
        <f>'Acidi &amp; concimi'!B18:C18</f>
        <v>Soluciones concentradas</v>
      </c>
      <c r="C28" s="417"/>
      <c r="D28" s="453"/>
      <c r="E28" s="271"/>
      <c r="F28" s="271"/>
      <c r="G28" s="271"/>
      <c r="H28" s="125"/>
      <c r="I28" s="125"/>
      <c r="J28" s="125"/>
      <c r="K28" s="125"/>
      <c r="L28" s="125"/>
      <c r="M28" s="125"/>
      <c r="N28" s="125"/>
      <c r="O28" s="125"/>
      <c r="P28" s="125"/>
      <c r="Q28" s="125"/>
      <c r="R28" s="125"/>
      <c r="S28" s="125"/>
      <c r="T28" s="125"/>
      <c r="U28" s="125"/>
      <c r="V28" s="125"/>
      <c r="W28" s="125"/>
      <c r="X28" s="125"/>
      <c r="Y28" s="125"/>
      <c r="Z28" s="125"/>
      <c r="AA28" s="3" t="s">
        <v>110</v>
      </c>
      <c r="AB28" s="418"/>
      <c r="AC28" s="404"/>
      <c r="AD28" s="404"/>
      <c r="AE28" s="404"/>
      <c r="AF28" s="404"/>
      <c r="AG28" s="404"/>
      <c r="AH28" s="404"/>
      <c r="AI28" s="404"/>
      <c r="AJ28" s="404"/>
      <c r="AK28" s="404"/>
      <c r="AL28" s="404"/>
      <c r="AM28" s="404"/>
      <c r="AN28" s="404"/>
      <c r="AO28" s="404"/>
      <c r="AP28" s="404"/>
      <c r="AQ28" s="405"/>
      <c r="AR28" s="379"/>
    </row>
    <row r="29" spans="1:44" s="143" customFormat="1" ht="18">
      <c r="A29" s="142"/>
      <c r="B29" s="410" t="str">
        <f>'Acidi &amp; concimi'!B19:C19</f>
        <v>Fertilizante  1</v>
      </c>
      <c r="C29" s="411">
        <f>'Acidi &amp; concimi'!E19</f>
        <v>0</v>
      </c>
      <c r="D29" s="452"/>
      <c r="E29" s="412"/>
      <c r="F29" s="412"/>
      <c r="G29" s="412"/>
      <c r="H29" s="125"/>
      <c r="I29" s="125"/>
      <c r="J29" s="125"/>
      <c r="K29" s="125"/>
      <c r="L29" s="125"/>
      <c r="M29" s="125"/>
      <c r="N29" s="125"/>
      <c r="O29" s="125"/>
      <c r="P29" s="125"/>
      <c r="Q29" s="125"/>
      <c r="R29" s="125"/>
      <c r="S29" s="125"/>
      <c r="T29" s="125"/>
      <c r="U29" s="125"/>
      <c r="V29" s="125"/>
      <c r="W29" s="125"/>
      <c r="X29" s="125"/>
      <c r="Y29" s="125"/>
      <c r="Z29" s="125"/>
      <c r="AA29" s="413" t="str">
        <f>B29</f>
        <v>Fertilizante  1</v>
      </c>
      <c r="AB29" s="414">
        <f>$D29*'Acidi &amp; concimi'!$H19</f>
        <v>0</v>
      </c>
      <c r="AC29" s="415">
        <f>$D29*'Acidi &amp; concimi'!AI19*14.007</f>
        <v>0</v>
      </c>
      <c r="AD29" s="415">
        <f>$D29*'Acidi &amp; concimi'!AJ19*14.007</f>
        <v>0</v>
      </c>
      <c r="AE29" s="415">
        <f>$D29*'Acidi &amp; concimi'!AK19*30.974</f>
        <v>0</v>
      </c>
      <c r="AF29" s="415">
        <f>$D29*'Acidi &amp; concimi'!AL19*39.1</f>
        <v>0</v>
      </c>
      <c r="AG29" s="415">
        <f>$D29*'Acidi &amp; concimi'!AM19*40.08</f>
        <v>0</v>
      </c>
      <c r="AH29" s="415">
        <f>$D29*'Acidi &amp; concimi'!AN19*24.312</f>
        <v>0</v>
      </c>
      <c r="AI29" s="415">
        <f>$D29*'Acidi &amp; concimi'!AO19*22.9898</f>
        <v>0</v>
      </c>
      <c r="AJ29" s="415">
        <f>$D29*'Acidi &amp; concimi'!AP19*32</f>
        <v>0</v>
      </c>
      <c r="AK29" s="415">
        <f>$D29*'Acidi &amp; concimi'!AQ19*35.453</f>
        <v>0</v>
      </c>
      <c r="AL29" s="415">
        <f>$D29*'Acidi &amp; concimi'!AR19*55.85</f>
        <v>0</v>
      </c>
      <c r="AM29" s="415">
        <f>$D29*'Acidi &amp; concimi'!AS19*10.8</f>
        <v>0</v>
      </c>
      <c r="AN29" s="415">
        <f>$D29*'Acidi &amp; concimi'!AT19*14.007*63.55</f>
        <v>0</v>
      </c>
      <c r="AO29" s="415">
        <f>$D29*'Acidi &amp; concimi'!AU19*65.38</f>
        <v>0</v>
      </c>
      <c r="AP29" s="415">
        <f>$D29*'Acidi &amp; concimi'!AV19*54.94</f>
        <v>0</v>
      </c>
      <c r="AQ29" s="415">
        <f>$D29*'Acidi &amp; concimi'!AW19*95.95</f>
        <v>0</v>
      </c>
      <c r="AR29" s="379"/>
    </row>
    <row r="30" spans="1:44" s="143" customFormat="1" ht="18">
      <c r="A30" s="142"/>
      <c r="B30" s="410" t="str">
        <f>'Acidi &amp; concimi'!B20:C20</f>
        <v>Fertilizante  2</v>
      </c>
      <c r="C30" s="411">
        <f>'Acidi &amp; concimi'!E20</f>
        <v>0</v>
      </c>
      <c r="D30" s="452"/>
      <c r="E30" s="412"/>
      <c r="F30" s="412"/>
      <c r="G30" s="412"/>
      <c r="H30" s="170"/>
      <c r="I30" s="170"/>
      <c r="J30" s="170"/>
      <c r="K30" s="170"/>
      <c r="L30" s="170"/>
      <c r="M30" s="170"/>
      <c r="N30" s="170"/>
      <c r="O30" s="170"/>
      <c r="P30" s="170"/>
      <c r="Q30" s="170"/>
      <c r="R30" s="170"/>
      <c r="S30" s="170"/>
      <c r="T30" s="170"/>
      <c r="U30" s="170"/>
      <c r="V30" s="170"/>
      <c r="W30" s="170"/>
      <c r="X30" s="170"/>
      <c r="Y30" s="170"/>
      <c r="Z30" s="170"/>
      <c r="AA30" s="413" t="str">
        <f>B30</f>
        <v>Fertilizante  2</v>
      </c>
      <c r="AB30" s="414">
        <f>$D30*'Acidi &amp; concimi'!$H20</f>
        <v>0</v>
      </c>
      <c r="AC30" s="415">
        <f>$D30*'Acidi &amp; concimi'!AI20*14.007</f>
        <v>0</v>
      </c>
      <c r="AD30" s="415">
        <f>$D30*'Acidi &amp; concimi'!AJ20*14.007</f>
        <v>0</v>
      </c>
      <c r="AE30" s="415">
        <f>$D30*'Acidi &amp; concimi'!AK20*30.974</f>
        <v>0</v>
      </c>
      <c r="AF30" s="415">
        <f>$D30*'Acidi &amp; concimi'!AL20*39.1</f>
        <v>0</v>
      </c>
      <c r="AG30" s="415">
        <f>$D30*'Acidi &amp; concimi'!AM20*40.08</f>
        <v>0</v>
      </c>
      <c r="AH30" s="415">
        <f>$D30*'Acidi &amp; concimi'!AN20*24.312</f>
        <v>0</v>
      </c>
      <c r="AI30" s="415">
        <f>$D30*'Acidi &amp; concimi'!AO20*22.9898</f>
        <v>0</v>
      </c>
      <c r="AJ30" s="415">
        <f>$D30*'Acidi &amp; concimi'!AP20*32</f>
        <v>0</v>
      </c>
      <c r="AK30" s="415">
        <f>$D30*'Acidi &amp; concimi'!AQ20*35.453</f>
        <v>0</v>
      </c>
      <c r="AL30" s="415">
        <f>$D30*'Acidi &amp; concimi'!AR20*55.85</f>
        <v>0</v>
      </c>
      <c r="AM30" s="415">
        <f>$D30*'Acidi &amp; concimi'!AS20*10.8</f>
        <v>0</v>
      </c>
      <c r="AN30" s="415">
        <f>$D30*'Acidi &amp; concimi'!AT20*14.007*63.55</f>
        <v>0</v>
      </c>
      <c r="AO30" s="415">
        <f>$D30*'Acidi &amp; concimi'!AU20*65.38</f>
        <v>0</v>
      </c>
      <c r="AP30" s="415">
        <f>$D30*'Acidi &amp; concimi'!AV20*54.94</f>
        <v>0</v>
      </c>
      <c r="AQ30" s="415">
        <f>$D30*'Acidi &amp; concimi'!AW20*95.95</f>
        <v>0</v>
      </c>
      <c r="AR30" s="379"/>
    </row>
    <row r="31" spans="1:44" s="143" customFormat="1" ht="18">
      <c r="A31" s="142"/>
      <c r="B31" s="410" t="str">
        <f>'Acidi &amp; concimi'!B21:C21</f>
        <v>Fertilizante  3</v>
      </c>
      <c r="C31" s="411">
        <f>'Acidi &amp; concimi'!E21</f>
        <v>0</v>
      </c>
      <c r="D31" s="452"/>
      <c r="E31" s="412"/>
      <c r="F31" s="412"/>
      <c r="G31" s="412"/>
      <c r="H31" s="419"/>
      <c r="I31" s="419"/>
      <c r="J31" s="419"/>
      <c r="K31" s="419"/>
      <c r="L31" s="419"/>
      <c r="M31" s="419"/>
      <c r="N31" s="419"/>
      <c r="O31" s="419"/>
      <c r="P31" s="419"/>
      <c r="Q31" s="419"/>
      <c r="R31" s="419"/>
      <c r="S31" s="419"/>
      <c r="T31" s="419"/>
      <c r="U31" s="419"/>
      <c r="V31" s="419"/>
      <c r="W31" s="419"/>
      <c r="X31" s="419"/>
      <c r="Y31" s="419"/>
      <c r="Z31" s="419"/>
      <c r="AA31" s="413" t="str">
        <f>B31</f>
        <v>Fertilizante  3</v>
      </c>
      <c r="AB31" s="414">
        <f>$D31*'Acidi &amp; concimi'!$H21</f>
        <v>0</v>
      </c>
      <c r="AC31" s="415">
        <f>$D31*'Acidi &amp; concimi'!AI21*14.007</f>
        <v>0</v>
      </c>
      <c r="AD31" s="415">
        <f>$D31*'Acidi &amp; concimi'!AJ21*14.007</f>
        <v>0</v>
      </c>
      <c r="AE31" s="415">
        <f>$D31*'Acidi &amp; concimi'!AK21*30.974</f>
        <v>0</v>
      </c>
      <c r="AF31" s="415">
        <f>$D31*'Acidi &amp; concimi'!AL21*39.1</f>
        <v>0</v>
      </c>
      <c r="AG31" s="415">
        <f>$D31*'Acidi &amp; concimi'!AM21*40.08</f>
        <v>0</v>
      </c>
      <c r="AH31" s="415">
        <f>$D31*'Acidi &amp; concimi'!AN21*24.312</f>
        <v>0</v>
      </c>
      <c r="AI31" s="415">
        <f>$D31*'Acidi &amp; concimi'!AO21*22.9898</f>
        <v>0</v>
      </c>
      <c r="AJ31" s="415">
        <f>$D31*'Acidi &amp; concimi'!AP21*32</f>
        <v>0</v>
      </c>
      <c r="AK31" s="415">
        <f>$D31*'Acidi &amp; concimi'!AQ21*35.453</f>
        <v>0</v>
      </c>
      <c r="AL31" s="415">
        <f>$D31*'Acidi &amp; concimi'!AR21*55.85</f>
        <v>0</v>
      </c>
      <c r="AM31" s="415">
        <f>$D31*'Acidi &amp; concimi'!AS21*10.8</f>
        <v>0</v>
      </c>
      <c r="AN31" s="415">
        <f>$D31*'Acidi &amp; concimi'!AT21*14.007*63.55</f>
        <v>0</v>
      </c>
      <c r="AO31" s="415">
        <f>$D31*'Acidi &amp; concimi'!AU21*65.38</f>
        <v>0</v>
      </c>
      <c r="AP31" s="415">
        <f>$D31*'Acidi &amp; concimi'!AV21*54.94</f>
        <v>0</v>
      </c>
      <c r="AQ31" s="415">
        <f>$D31*'Acidi &amp; concimi'!AW21*95.95</f>
        <v>0</v>
      </c>
      <c r="AR31" s="379"/>
    </row>
    <row r="32" spans="1:44" s="143" customFormat="1" ht="19.5" customHeight="1">
      <c r="A32" s="142"/>
      <c r="B32" s="410" t="str">
        <f>'Acidi &amp; concimi'!B22:C22</f>
        <v>Fertilizante  4</v>
      </c>
      <c r="C32" s="411">
        <f>'Acidi &amp; concimi'!E22</f>
        <v>0</v>
      </c>
      <c r="D32" s="452"/>
      <c r="E32" s="412"/>
      <c r="F32" s="412"/>
      <c r="G32" s="412"/>
      <c r="H32" s="186"/>
      <c r="I32" s="186"/>
      <c r="J32" s="186"/>
      <c r="K32" s="186"/>
      <c r="L32" s="186"/>
      <c r="M32" s="186"/>
      <c r="N32" s="186"/>
      <c r="O32" s="186"/>
      <c r="P32" s="186"/>
      <c r="Q32" s="186"/>
      <c r="R32" s="186"/>
      <c r="S32" s="186"/>
      <c r="T32" s="186"/>
      <c r="U32" s="186"/>
      <c r="V32" s="186"/>
      <c r="W32" s="186"/>
      <c r="X32" s="186"/>
      <c r="Y32" s="186"/>
      <c r="Z32" s="186"/>
      <c r="AA32" s="413" t="str">
        <f>B32</f>
        <v>Fertilizante  4</v>
      </c>
      <c r="AB32" s="414">
        <f>$D32*'Acidi &amp; concimi'!$H22</f>
        <v>0</v>
      </c>
      <c r="AC32" s="415">
        <f>$D32*'Acidi &amp; concimi'!AI22*14.007</f>
        <v>0</v>
      </c>
      <c r="AD32" s="415">
        <f>$D32*'Acidi &amp; concimi'!AJ22*14.007</f>
        <v>0</v>
      </c>
      <c r="AE32" s="415">
        <f>$D32*'Acidi &amp; concimi'!AK22*30.974</f>
        <v>0</v>
      </c>
      <c r="AF32" s="415">
        <f>$D32*'Acidi &amp; concimi'!AL22*39.1</f>
        <v>0</v>
      </c>
      <c r="AG32" s="415">
        <f>$D32*'Acidi &amp; concimi'!AM22*40.08</f>
        <v>0</v>
      </c>
      <c r="AH32" s="415">
        <f>$D32*'Acidi &amp; concimi'!AN22*24.312</f>
        <v>0</v>
      </c>
      <c r="AI32" s="415">
        <f>$D32*'Acidi &amp; concimi'!AO22*22.9898</f>
        <v>0</v>
      </c>
      <c r="AJ32" s="415">
        <f>$D32*'Acidi &amp; concimi'!AP22*32</f>
        <v>0</v>
      </c>
      <c r="AK32" s="415">
        <f>$D32*'Acidi &amp; concimi'!AQ22*35.453</f>
        <v>0</v>
      </c>
      <c r="AL32" s="415">
        <f>$D32*'Acidi &amp; concimi'!AR22*55.85</f>
        <v>0</v>
      </c>
      <c r="AM32" s="415">
        <f>$D32*'Acidi &amp; concimi'!AS22*10.8</f>
        <v>0</v>
      </c>
      <c r="AN32" s="415">
        <f>$D32*'Acidi &amp; concimi'!AT22*14.007*63.55</f>
        <v>0</v>
      </c>
      <c r="AO32" s="415">
        <f>$D32*'Acidi &amp; concimi'!AU22*65.38</f>
        <v>0</v>
      </c>
      <c r="AP32" s="415">
        <f>$D32*'Acidi &amp; concimi'!AV22*54.94</f>
        <v>0</v>
      </c>
      <c r="AQ32" s="415">
        <f>$D32*'Acidi &amp; concimi'!AW22*95.95</f>
        <v>0</v>
      </c>
      <c r="AR32" s="379"/>
    </row>
    <row r="33" spans="1:44" s="143" customFormat="1" ht="19.5" customHeight="1">
      <c r="A33" s="142"/>
      <c r="B33" s="406" t="str">
        <f>'Acidi &amp; concimi'!B23:C23</f>
        <v>Fertilizantes cálcicos</v>
      </c>
      <c r="C33" s="417"/>
      <c r="D33" s="454"/>
      <c r="E33" s="420"/>
      <c r="F33" s="420"/>
      <c r="G33" s="420"/>
      <c r="H33" s="421"/>
      <c r="I33" s="421"/>
      <c r="J33" s="421"/>
      <c r="K33" s="421"/>
      <c r="L33" s="421"/>
      <c r="M33" s="421"/>
      <c r="N33" s="421"/>
      <c r="O33" s="421"/>
      <c r="P33" s="421"/>
      <c r="Q33" s="421"/>
      <c r="R33" s="421"/>
      <c r="S33" s="421"/>
      <c r="T33" s="421"/>
      <c r="U33" s="421"/>
      <c r="V33" s="421"/>
      <c r="W33" s="421"/>
      <c r="X33" s="421"/>
      <c r="Y33" s="421"/>
      <c r="Z33" s="421"/>
      <c r="AA33" s="396" t="s">
        <v>111</v>
      </c>
      <c r="AB33" s="422"/>
      <c r="AC33" s="404"/>
      <c r="AD33" s="404"/>
      <c r="AE33" s="404"/>
      <c r="AF33" s="404"/>
      <c r="AG33" s="404"/>
      <c r="AH33" s="404"/>
      <c r="AI33" s="404"/>
      <c r="AJ33" s="404"/>
      <c r="AK33" s="404"/>
      <c r="AL33" s="404"/>
      <c r="AM33" s="404"/>
      <c r="AN33" s="404"/>
      <c r="AO33" s="404"/>
      <c r="AP33" s="404"/>
      <c r="AQ33" s="405"/>
      <c r="AR33" s="379"/>
    </row>
    <row r="34" spans="1:44" s="143" customFormat="1" ht="16.5" customHeight="1">
      <c r="A34" s="142"/>
      <c r="B34" s="410" t="str">
        <f>'Acidi &amp; concimi'!B24:C24</f>
        <v>Nitrato cálcico</v>
      </c>
      <c r="C34" s="411" t="str">
        <f>'Acidi &amp; concimi'!E24</f>
        <v>5[Ca(NO3)2*2H2O]NH4NO3</v>
      </c>
      <c r="D34" s="452">
        <v>215.84</v>
      </c>
      <c r="E34" s="412"/>
      <c r="F34" s="412"/>
      <c r="G34" s="412"/>
      <c r="H34" s="406"/>
      <c r="I34" s="406"/>
      <c r="J34" s="406"/>
      <c r="K34" s="406"/>
      <c r="L34" s="406"/>
      <c r="M34" s="406"/>
      <c r="N34" s="406"/>
      <c r="O34" s="406"/>
      <c r="P34" s="406"/>
      <c r="Q34" s="406"/>
      <c r="R34" s="406"/>
      <c r="S34" s="406"/>
      <c r="T34" s="406"/>
      <c r="U34" s="406"/>
      <c r="V34" s="406"/>
      <c r="W34" s="406"/>
      <c r="X34" s="406"/>
      <c r="Y34" s="406"/>
      <c r="Z34" s="406"/>
      <c r="AA34" s="413" t="str">
        <f>B34</f>
        <v>Nitrato cálcico</v>
      </c>
      <c r="AB34" s="414">
        <f>$D34*'Acidi &amp; concimi'!$H24</f>
        <v>64.752</v>
      </c>
      <c r="AC34" s="415">
        <f>$D34*'Acidi &amp; concimi'!AI24*14.007</f>
        <v>30.86512</v>
      </c>
      <c r="AD34" s="415">
        <f>$D34*'Acidi &amp; concimi'!AJ24*14.007</f>
        <v>2.8059199999999995</v>
      </c>
      <c r="AE34" s="415">
        <f>$D34*'Acidi &amp; concimi'!AK24*30.974</f>
        <v>0</v>
      </c>
      <c r="AF34" s="415">
        <f>$D34*'Acidi &amp; concimi'!AL24*39.1</f>
        <v>0</v>
      </c>
      <c r="AG34" s="415">
        <f>$D34*'Acidi &amp; concimi'!AM24*40.08</f>
        <v>40.124656</v>
      </c>
      <c r="AH34" s="415">
        <f>$D34*'Acidi &amp; concimi'!AN24*24.312</f>
        <v>0</v>
      </c>
      <c r="AI34" s="415">
        <f>$D34*'Acidi &amp; concimi'!AO24*22.9898</f>
        <v>0</v>
      </c>
      <c r="AJ34" s="415">
        <f>$D34*'Acidi &amp; concimi'!AP24*32</f>
        <v>0</v>
      </c>
      <c r="AK34" s="415">
        <f>$D34*'Acidi &amp; concimi'!AQ24*35.453</f>
        <v>0</v>
      </c>
      <c r="AL34" s="415">
        <f>$D34*'Acidi &amp; concimi'!AR24*55.85</f>
        <v>0</v>
      </c>
      <c r="AM34" s="415">
        <f>$D34*'Acidi &amp; concimi'!AS24*10.8</f>
        <v>0</v>
      </c>
      <c r="AN34" s="415">
        <f>$D34*'Acidi &amp; concimi'!AT24*14.007*63.55</f>
        <v>0</v>
      </c>
      <c r="AO34" s="415">
        <f>$D34*'Acidi &amp; concimi'!AU24*65.38</f>
        <v>0</v>
      </c>
      <c r="AP34" s="415">
        <f>$D34*'Acidi &amp; concimi'!AV24*54.94</f>
        <v>0</v>
      </c>
      <c r="AQ34" s="415">
        <f>$D34*'Acidi &amp; concimi'!AW24*95.95</f>
        <v>0</v>
      </c>
      <c r="AR34" s="379"/>
    </row>
    <row r="35" spans="1:44" s="143" customFormat="1" ht="18">
      <c r="A35" s="142"/>
      <c r="B35" s="410" t="str">
        <f>'Acidi &amp; concimi'!B25:C25</f>
        <v>Nitrato cálcico puro</v>
      </c>
      <c r="C35" s="411" t="str">
        <f>'Acidi &amp; concimi'!E25</f>
        <v>Ca(NO3)2*4H2O</v>
      </c>
      <c r="D35" s="452"/>
      <c r="E35" s="412"/>
      <c r="F35" s="412"/>
      <c r="G35" s="412"/>
      <c r="H35" s="125"/>
      <c r="I35" s="125"/>
      <c r="J35" s="125"/>
      <c r="K35" s="125"/>
      <c r="L35" s="125"/>
      <c r="M35" s="125"/>
      <c r="N35" s="125"/>
      <c r="O35" s="125"/>
      <c r="P35" s="125"/>
      <c r="Q35" s="125"/>
      <c r="R35" s="125"/>
      <c r="S35" s="125"/>
      <c r="T35" s="125"/>
      <c r="U35" s="125"/>
      <c r="V35" s="125"/>
      <c r="W35" s="125"/>
      <c r="X35" s="125"/>
      <c r="Y35" s="125"/>
      <c r="Z35" s="125"/>
      <c r="AA35" s="413" t="str">
        <f>B35</f>
        <v>Nitrato cálcico puro</v>
      </c>
      <c r="AB35" s="414">
        <f>$D35*'Acidi &amp; concimi'!$H25</f>
        <v>0</v>
      </c>
      <c r="AC35" s="415">
        <f>$D35*'Acidi &amp; concimi'!AI25*14.007</f>
        <v>0</v>
      </c>
      <c r="AD35" s="415">
        <f>$D35*'Acidi &amp; concimi'!AJ25*14.007</f>
        <v>0</v>
      </c>
      <c r="AE35" s="415">
        <f>$D35*'Acidi &amp; concimi'!AK25*30.974</f>
        <v>0</v>
      </c>
      <c r="AF35" s="415">
        <f>$D35*'Acidi &amp; concimi'!AL25*39.1</f>
        <v>0</v>
      </c>
      <c r="AG35" s="415">
        <f>$D35*'Acidi &amp; concimi'!AM25*40.08</f>
        <v>0</v>
      </c>
      <c r="AH35" s="415">
        <f>$D35*'Acidi &amp; concimi'!AN25*24.312</f>
        <v>0</v>
      </c>
      <c r="AI35" s="415">
        <f>$D35*'Acidi &amp; concimi'!AO25*22.9898</f>
        <v>0</v>
      </c>
      <c r="AJ35" s="415">
        <f>$D35*'Acidi &amp; concimi'!AP25*32</f>
        <v>0</v>
      </c>
      <c r="AK35" s="415">
        <f>$D35*'Acidi &amp; concimi'!AQ25*35.453</f>
        <v>0</v>
      </c>
      <c r="AL35" s="415">
        <f>$D35*'Acidi &amp; concimi'!AR25*55.85</f>
        <v>0</v>
      </c>
      <c r="AM35" s="415">
        <f>$D35*'Acidi &amp; concimi'!AS25*10.8</f>
        <v>0</v>
      </c>
      <c r="AN35" s="415">
        <f>$D35*'Acidi &amp; concimi'!AT25*14.007*63.55</f>
        <v>0</v>
      </c>
      <c r="AO35" s="415">
        <f>$D35*'Acidi &amp; concimi'!AU25*65.38</f>
        <v>0</v>
      </c>
      <c r="AP35" s="415">
        <f>$D35*'Acidi &amp; concimi'!AV25*54.94</f>
        <v>0</v>
      </c>
      <c r="AQ35" s="415">
        <f>$D35*'Acidi &amp; concimi'!AW25*95.95</f>
        <v>0</v>
      </c>
      <c r="AR35" s="379"/>
    </row>
    <row r="36" spans="1:44" s="143" customFormat="1" ht="18">
      <c r="A36" s="142"/>
      <c r="B36" s="410" t="str">
        <f>'Acidi &amp; concimi'!B26:C26</f>
        <v>Cloruro cálcico</v>
      </c>
      <c r="C36" s="411" t="str">
        <f>'Acidi &amp; concimi'!E26</f>
        <v>CaCl2</v>
      </c>
      <c r="D36" s="452"/>
      <c r="E36" s="412"/>
      <c r="F36" s="412"/>
      <c r="G36" s="412"/>
      <c r="H36" s="345"/>
      <c r="I36" s="345"/>
      <c r="J36" s="345"/>
      <c r="K36" s="345"/>
      <c r="L36" s="345"/>
      <c r="M36" s="345"/>
      <c r="N36" s="345"/>
      <c r="O36" s="345"/>
      <c r="P36" s="345"/>
      <c r="Q36" s="345"/>
      <c r="R36" s="345"/>
      <c r="S36" s="345"/>
      <c r="T36" s="345"/>
      <c r="U36" s="345"/>
      <c r="V36" s="125"/>
      <c r="W36" s="125"/>
      <c r="X36" s="125"/>
      <c r="Y36" s="125"/>
      <c r="Z36" s="125"/>
      <c r="AA36" s="413" t="str">
        <f>B36</f>
        <v>Cloruro cálcico</v>
      </c>
      <c r="AB36" s="414">
        <f>$D36*'Acidi &amp; concimi'!$H26</f>
        <v>0</v>
      </c>
      <c r="AC36" s="415">
        <f>$D36*'Acidi &amp; concimi'!AI26*14.007</f>
        <v>0</v>
      </c>
      <c r="AD36" s="415">
        <f>$D36*'Acidi &amp; concimi'!AJ26*14.007</f>
        <v>0</v>
      </c>
      <c r="AE36" s="415">
        <f>$D36*'Acidi &amp; concimi'!AK26*30.974</f>
        <v>0</v>
      </c>
      <c r="AF36" s="415">
        <f>$D36*'Acidi &amp; concimi'!AL26*39.1</f>
        <v>0</v>
      </c>
      <c r="AG36" s="415">
        <f>$D36*'Acidi &amp; concimi'!AM26*40.08</f>
        <v>0</v>
      </c>
      <c r="AH36" s="415">
        <f>$D36*'Acidi &amp; concimi'!AN26*24.312</f>
        <v>0</v>
      </c>
      <c r="AI36" s="415">
        <f>$D36*'Acidi &amp; concimi'!AO26*22.9898</f>
        <v>0</v>
      </c>
      <c r="AJ36" s="415">
        <f>$D36*'Acidi &amp; concimi'!AP26*32</f>
        <v>0</v>
      </c>
      <c r="AK36" s="415">
        <f>$D36*'Acidi &amp; concimi'!AQ26*35.453</f>
        <v>0</v>
      </c>
      <c r="AL36" s="415">
        <f>$D36*'Acidi &amp; concimi'!AR26*55.85</f>
        <v>0</v>
      </c>
      <c r="AM36" s="415">
        <f>$D36*'Acidi &amp; concimi'!AS26*10.8</f>
        <v>0</v>
      </c>
      <c r="AN36" s="415">
        <f>$D36*'Acidi &amp; concimi'!AT26*14.007*63.55</f>
        <v>0</v>
      </c>
      <c r="AO36" s="415">
        <f>$D36*'Acidi &amp; concimi'!AU26*65.38</f>
        <v>0</v>
      </c>
      <c r="AP36" s="415">
        <f>$D36*'Acidi &amp; concimi'!AV26*54.94</f>
        <v>0</v>
      </c>
      <c r="AQ36" s="415">
        <f>$D36*'Acidi &amp; concimi'!AW26*95.95</f>
        <v>0</v>
      </c>
      <c r="AR36" s="379"/>
    </row>
    <row r="37" spans="1:44" s="143" customFormat="1" ht="16.5" customHeight="1">
      <c r="A37" s="142"/>
      <c r="B37" s="410" t="str">
        <f>'Acidi &amp; concimi'!B27:C27</f>
        <v>Insertar nuevo fertilizante</v>
      </c>
      <c r="C37" s="411">
        <f>'Acidi &amp; concimi'!E27</f>
        <v>0</v>
      </c>
      <c r="D37" s="452"/>
      <c r="E37" s="412"/>
      <c r="F37" s="412"/>
      <c r="G37" s="412"/>
      <c r="H37" s="125"/>
      <c r="I37" s="125"/>
      <c r="J37" s="125"/>
      <c r="K37" s="125"/>
      <c r="L37" s="125"/>
      <c r="M37" s="125"/>
      <c r="N37" s="125"/>
      <c r="O37" s="125"/>
      <c r="P37" s="125"/>
      <c r="Q37" s="125"/>
      <c r="R37" s="125"/>
      <c r="S37" s="125"/>
      <c r="T37" s="125"/>
      <c r="U37" s="125"/>
      <c r="V37" s="125"/>
      <c r="W37" s="125"/>
      <c r="X37" s="125"/>
      <c r="Y37" s="125"/>
      <c r="Z37" s="125"/>
      <c r="AA37" s="413" t="str">
        <f>B37</f>
        <v>Insertar nuevo fertilizante</v>
      </c>
      <c r="AB37" s="414">
        <f>$D37*'Acidi &amp; concimi'!$H27</f>
        <v>0</v>
      </c>
      <c r="AC37" s="415">
        <f>$D37*'Acidi &amp; concimi'!AI27*14.007</f>
        <v>0</v>
      </c>
      <c r="AD37" s="415">
        <f>$D37*'Acidi &amp; concimi'!AJ27*14.007</f>
        <v>0</v>
      </c>
      <c r="AE37" s="415">
        <f>$D37*'Acidi &amp; concimi'!AK27*30.974</f>
        <v>0</v>
      </c>
      <c r="AF37" s="415">
        <f>$D37*'Acidi &amp; concimi'!AL27*39.1</f>
        <v>0</v>
      </c>
      <c r="AG37" s="415">
        <f>$D37*'Acidi &amp; concimi'!AM27*40.08</f>
        <v>0</v>
      </c>
      <c r="AH37" s="415">
        <f>$D37*'Acidi &amp; concimi'!AN27*24.312</f>
        <v>0</v>
      </c>
      <c r="AI37" s="415">
        <f>$D37*'Acidi &amp; concimi'!AO27*22.9898</f>
        <v>0</v>
      </c>
      <c r="AJ37" s="415">
        <f>$D37*'Acidi &amp; concimi'!AP27*32</f>
        <v>0</v>
      </c>
      <c r="AK37" s="415">
        <f>$D37*'Acidi &amp; concimi'!AQ27*35.453</f>
        <v>0</v>
      </c>
      <c r="AL37" s="415">
        <f>$D37*'Acidi &amp; concimi'!AR27*55.85</f>
        <v>0</v>
      </c>
      <c r="AM37" s="415">
        <f>$D37*'Acidi &amp; concimi'!AS27*10.8</f>
        <v>0</v>
      </c>
      <c r="AN37" s="415">
        <f>$D37*'Acidi &amp; concimi'!AT27*14.007*63.55</f>
        <v>0</v>
      </c>
      <c r="AO37" s="415">
        <f>$D37*'Acidi &amp; concimi'!AU27*65.38</f>
        <v>0</v>
      </c>
      <c r="AP37" s="415">
        <f>$D37*'Acidi &amp; concimi'!AV27*54.94</f>
        <v>0</v>
      </c>
      <c r="AQ37" s="415">
        <f>$D37*'Acidi &amp; concimi'!AW27*95.95</f>
        <v>0</v>
      </c>
      <c r="AR37" s="379"/>
    </row>
    <row r="38" spans="1:44" s="143" customFormat="1" ht="30" customHeight="1">
      <c r="A38" s="142"/>
      <c r="B38" s="406" t="str">
        <f>'Acidi &amp; concimi'!B28:C28</f>
        <v>Fertilizanes amónicos</v>
      </c>
      <c r="C38" s="411">
        <f>'Acidi &amp; concimi'!E28</f>
        <v>0</v>
      </c>
      <c r="D38" s="444"/>
      <c r="E38" s="332"/>
      <c r="F38" s="332"/>
      <c r="G38" s="332"/>
      <c r="H38" s="350"/>
      <c r="I38" s="350"/>
      <c r="J38" s="350"/>
      <c r="K38" s="350"/>
      <c r="L38" s="350"/>
      <c r="M38" s="350"/>
      <c r="N38" s="350"/>
      <c r="O38" s="350"/>
      <c r="P38" s="350"/>
      <c r="Q38" s="350"/>
      <c r="R38" s="350"/>
      <c r="S38" s="350"/>
      <c r="T38" s="350"/>
      <c r="U38" s="350"/>
      <c r="V38" s="350"/>
      <c r="W38" s="350"/>
      <c r="X38" s="350"/>
      <c r="Y38" s="146"/>
      <c r="Z38" s="146"/>
      <c r="AA38" s="396" t="s">
        <v>112</v>
      </c>
      <c r="AB38" s="422"/>
      <c r="AC38" s="404"/>
      <c r="AD38" s="404"/>
      <c r="AE38" s="404"/>
      <c r="AF38" s="404"/>
      <c r="AG38" s="404"/>
      <c r="AH38" s="404"/>
      <c r="AI38" s="404"/>
      <c r="AJ38" s="404"/>
      <c r="AK38" s="404"/>
      <c r="AL38" s="404"/>
      <c r="AM38" s="404"/>
      <c r="AN38" s="404"/>
      <c r="AO38" s="404"/>
      <c r="AP38" s="404"/>
      <c r="AQ38" s="405"/>
      <c r="AR38" s="423"/>
    </row>
    <row r="39" spans="1:44" s="143" customFormat="1" ht="15.75" customHeight="1">
      <c r="A39" s="142"/>
      <c r="B39" s="410" t="str">
        <f>'Acidi &amp; concimi'!B29:C29</f>
        <v>Nitrato amónico</v>
      </c>
      <c r="C39" s="411" t="str">
        <f>'Acidi &amp; concimi'!E29</f>
        <v>NH4NO3</v>
      </c>
      <c r="D39" s="452">
        <v>16.26</v>
      </c>
      <c r="E39" s="412"/>
      <c r="F39" s="412"/>
      <c r="G39" s="412"/>
      <c r="H39" s="125"/>
      <c r="I39" s="125"/>
      <c r="J39" s="125"/>
      <c r="K39" s="125"/>
      <c r="L39" s="125"/>
      <c r="M39" s="125"/>
      <c r="N39" s="125"/>
      <c r="O39" s="125"/>
      <c r="P39" s="125"/>
      <c r="Q39" s="125"/>
      <c r="R39" s="125"/>
      <c r="S39" s="125"/>
      <c r="T39" s="125"/>
      <c r="U39" s="125"/>
      <c r="V39" s="125"/>
      <c r="W39" s="125"/>
      <c r="X39" s="125"/>
      <c r="Y39" s="125"/>
      <c r="Z39" s="125"/>
      <c r="AA39" s="413" t="str">
        <f aca="true" t="shared" si="1" ref="AA39:AA73">B39</f>
        <v>Nitrato amónico</v>
      </c>
      <c r="AB39" s="414">
        <f>$D39*'Acidi &amp; concimi'!$H29</f>
        <v>4.84548</v>
      </c>
      <c r="AC39" s="415">
        <f>$D39*'Acidi &amp; concimi'!AI29*14.007</f>
        <v>2.79672</v>
      </c>
      <c r="AD39" s="415">
        <f>$D39*'Acidi &amp; concimi'!AJ29*14.007</f>
        <v>2.79672</v>
      </c>
      <c r="AE39" s="415">
        <f>$D39*'Acidi &amp; concimi'!AK29*30.974</f>
        <v>0</v>
      </c>
      <c r="AF39" s="415">
        <f>$D39*'Acidi &amp; concimi'!AL29*39.1</f>
        <v>0</v>
      </c>
      <c r="AG39" s="415">
        <f>$D39*'Acidi &amp; concimi'!AM29*40.08</f>
        <v>0</v>
      </c>
      <c r="AH39" s="415">
        <f>$D39*'Acidi &amp; concimi'!AN29*24.312</f>
        <v>0</v>
      </c>
      <c r="AI39" s="415">
        <f>$D39*'Acidi &amp; concimi'!AO29*22.9898</f>
        <v>0</v>
      </c>
      <c r="AJ39" s="415">
        <f>$D39*'Acidi &amp; concimi'!AP29*32</f>
        <v>0</v>
      </c>
      <c r="AK39" s="415">
        <f>$D39*'Acidi &amp; concimi'!AQ29*35.453</f>
        <v>0</v>
      </c>
      <c r="AL39" s="415">
        <f>$D39*'Acidi &amp; concimi'!AR29*55.85</f>
        <v>0</v>
      </c>
      <c r="AM39" s="415">
        <f>$D39*'Acidi &amp; concimi'!AS29*10.8</f>
        <v>0</v>
      </c>
      <c r="AN39" s="415">
        <f>$D39*'Acidi &amp; concimi'!AT29*14.007*63.55</f>
        <v>0</v>
      </c>
      <c r="AO39" s="415">
        <f>$D39*'Acidi &amp; concimi'!AU29*65.38</f>
        <v>0</v>
      </c>
      <c r="AP39" s="415">
        <f>$D39*'Acidi &amp; concimi'!AV29*54.94</f>
        <v>0</v>
      </c>
      <c r="AQ39" s="415">
        <f>$D39*'Acidi &amp; concimi'!AW29*95.95</f>
        <v>0</v>
      </c>
      <c r="AR39" s="423"/>
    </row>
    <row r="40" spans="1:44" s="143" customFormat="1" ht="18">
      <c r="A40" s="142"/>
      <c r="B40" s="410" t="str">
        <f>'Acidi &amp; concimi'!B30:C30</f>
        <v>Sulfato amónico</v>
      </c>
      <c r="C40" s="411" t="str">
        <f>'Acidi &amp; concimi'!E30</f>
        <v>(NH4)2SO4</v>
      </c>
      <c r="D40" s="452"/>
      <c r="E40" s="412"/>
      <c r="F40" s="412"/>
      <c r="G40" s="412"/>
      <c r="H40" s="125"/>
      <c r="I40" s="125"/>
      <c r="J40" s="125"/>
      <c r="K40" s="125"/>
      <c r="L40" s="125"/>
      <c r="M40" s="125"/>
      <c r="N40" s="125"/>
      <c r="O40" s="125"/>
      <c r="P40" s="125"/>
      <c r="Q40" s="125"/>
      <c r="R40" s="125"/>
      <c r="S40" s="125"/>
      <c r="T40" s="125"/>
      <c r="U40" s="125"/>
      <c r="V40" s="125"/>
      <c r="W40" s="125"/>
      <c r="X40" s="125"/>
      <c r="Y40" s="125"/>
      <c r="Z40" s="125"/>
      <c r="AA40" s="413" t="str">
        <f t="shared" si="1"/>
        <v>Sulfato amónico</v>
      </c>
      <c r="AB40" s="414">
        <f>$D40*'Acidi &amp; concimi'!$H30</f>
        <v>0</v>
      </c>
      <c r="AC40" s="415">
        <f>$D40*'Acidi &amp; concimi'!AI30*14.007</f>
        <v>0</v>
      </c>
      <c r="AD40" s="415">
        <f>$D40*'Acidi &amp; concimi'!AJ30*14.007</f>
        <v>0</v>
      </c>
      <c r="AE40" s="415">
        <f>$D40*'Acidi &amp; concimi'!AK30*30.974</f>
        <v>0</v>
      </c>
      <c r="AF40" s="415">
        <f>$D40*'Acidi &amp; concimi'!AL30*39.1</f>
        <v>0</v>
      </c>
      <c r="AG40" s="415">
        <f>$D40*'Acidi &amp; concimi'!AM30*40.08</f>
        <v>0</v>
      </c>
      <c r="AH40" s="415">
        <f>$D40*'Acidi &amp; concimi'!AN30*24.312</f>
        <v>0</v>
      </c>
      <c r="AI40" s="415">
        <f>$D40*'Acidi &amp; concimi'!AO30*22.9898</f>
        <v>0</v>
      </c>
      <c r="AJ40" s="415">
        <f>$D40*'Acidi &amp; concimi'!AP30*32</f>
        <v>0</v>
      </c>
      <c r="AK40" s="415">
        <f>$D40*'Acidi &amp; concimi'!AQ30*35.453</f>
        <v>0</v>
      </c>
      <c r="AL40" s="415">
        <f>$D40*'Acidi &amp; concimi'!AR30*55.85</f>
        <v>0</v>
      </c>
      <c r="AM40" s="415">
        <f>$D40*'Acidi &amp; concimi'!AS30*10.8</f>
        <v>0</v>
      </c>
      <c r="AN40" s="415">
        <f>$D40*'Acidi &amp; concimi'!AT30*14.007*63.55</f>
        <v>0</v>
      </c>
      <c r="AO40" s="415">
        <f>$D40*'Acidi &amp; concimi'!AU30*65.38</f>
        <v>0</v>
      </c>
      <c r="AP40" s="415">
        <f>$D40*'Acidi &amp; concimi'!AV30*54.94</f>
        <v>0</v>
      </c>
      <c r="AQ40" s="415">
        <f>$D40*'Acidi &amp; concimi'!AW30*95.95</f>
        <v>0</v>
      </c>
      <c r="AR40" s="379"/>
    </row>
    <row r="41" spans="1:44" s="143" customFormat="1" ht="18">
      <c r="A41" s="142"/>
      <c r="B41" s="410" t="str">
        <f>'Acidi &amp; concimi'!B31:C31</f>
        <v>Fosfato mono-amónico</v>
      </c>
      <c r="C41" s="411" t="str">
        <f>'Acidi &amp; concimi'!E31</f>
        <v>NH4H2PO4</v>
      </c>
      <c r="D41" s="452"/>
      <c r="E41" s="412"/>
      <c r="F41" s="412"/>
      <c r="G41" s="412"/>
      <c r="H41" s="125"/>
      <c r="I41" s="125"/>
      <c r="J41" s="125"/>
      <c r="K41" s="125"/>
      <c r="L41" s="125"/>
      <c r="M41" s="125"/>
      <c r="N41" s="125"/>
      <c r="O41" s="125"/>
      <c r="P41" s="125"/>
      <c r="Q41" s="125"/>
      <c r="R41" s="125"/>
      <c r="S41" s="125"/>
      <c r="T41" s="125"/>
      <c r="U41" s="125"/>
      <c r="V41" s="125"/>
      <c r="W41" s="125"/>
      <c r="X41" s="125"/>
      <c r="Y41" s="125"/>
      <c r="Z41" s="125"/>
      <c r="AA41" s="413" t="str">
        <f t="shared" si="1"/>
        <v>Fosfato mono-amónico</v>
      </c>
      <c r="AB41" s="414">
        <f>$D41*'Acidi &amp; concimi'!$H31</f>
        <v>0</v>
      </c>
      <c r="AC41" s="415">
        <f>$D41*'Acidi &amp; concimi'!AI31*14.007</f>
        <v>0</v>
      </c>
      <c r="AD41" s="415">
        <f>$D41*'Acidi &amp; concimi'!AJ31*14.007</f>
        <v>0</v>
      </c>
      <c r="AE41" s="415">
        <f>$D41*'Acidi &amp; concimi'!AK31*30.974</f>
        <v>0</v>
      </c>
      <c r="AF41" s="415">
        <f>$D41*'Acidi &amp; concimi'!AL31*39.1</f>
        <v>0</v>
      </c>
      <c r="AG41" s="415">
        <f>$D41*'Acidi &amp; concimi'!AM31*40.08</f>
        <v>0</v>
      </c>
      <c r="AH41" s="415">
        <f>$D41*'Acidi &amp; concimi'!AN31*24.312</f>
        <v>0</v>
      </c>
      <c r="AI41" s="415">
        <f>$D41*'Acidi &amp; concimi'!AO31*22.9898</f>
        <v>0</v>
      </c>
      <c r="AJ41" s="415">
        <f>$D41*'Acidi &amp; concimi'!AP31*32</f>
        <v>0</v>
      </c>
      <c r="AK41" s="415">
        <f>$D41*'Acidi &amp; concimi'!AQ31*35.453</f>
        <v>0</v>
      </c>
      <c r="AL41" s="415">
        <f>$D41*'Acidi &amp; concimi'!AR31*55.85</f>
        <v>0</v>
      </c>
      <c r="AM41" s="415">
        <f>$D41*'Acidi &amp; concimi'!AS31*10.8</f>
        <v>0</v>
      </c>
      <c r="AN41" s="415">
        <f>$D41*'Acidi &amp; concimi'!AT31*14.007*63.55</f>
        <v>0</v>
      </c>
      <c r="AO41" s="415">
        <f>$D41*'Acidi &amp; concimi'!AU31*65.38</f>
        <v>0</v>
      </c>
      <c r="AP41" s="415">
        <f>$D41*'Acidi &amp; concimi'!AV31*54.94</f>
        <v>0</v>
      </c>
      <c r="AQ41" s="415">
        <f>$D41*'Acidi &amp; concimi'!AW31*95.95</f>
        <v>0</v>
      </c>
      <c r="AR41" s="423"/>
    </row>
    <row r="42" spans="1:44" s="143" customFormat="1" ht="18">
      <c r="A42" s="142"/>
      <c r="B42" s="410" t="str">
        <f>'Acidi &amp; concimi'!B32:C32</f>
        <v>Insertar nuevo fertilizante</v>
      </c>
      <c r="C42" s="411">
        <f>'Acidi &amp; concimi'!E32</f>
        <v>0</v>
      </c>
      <c r="D42" s="452"/>
      <c r="E42" s="412"/>
      <c r="F42" s="412"/>
      <c r="G42" s="412"/>
      <c r="H42" s="125"/>
      <c r="I42" s="125"/>
      <c r="J42" s="125"/>
      <c r="K42" s="125"/>
      <c r="L42" s="125"/>
      <c r="M42" s="125"/>
      <c r="N42" s="125"/>
      <c r="O42" s="125"/>
      <c r="P42" s="125"/>
      <c r="Q42" s="125"/>
      <c r="R42" s="125"/>
      <c r="S42" s="125"/>
      <c r="T42" s="125"/>
      <c r="U42" s="125"/>
      <c r="V42" s="125"/>
      <c r="W42" s="125"/>
      <c r="X42" s="125"/>
      <c r="Y42" s="125"/>
      <c r="Z42" s="125"/>
      <c r="AA42" s="413" t="str">
        <f t="shared" si="1"/>
        <v>Insertar nuevo fertilizante</v>
      </c>
      <c r="AB42" s="414">
        <f>$D42*'Acidi &amp; concimi'!$H32</f>
        <v>0</v>
      </c>
      <c r="AC42" s="415">
        <f>$D42*'Acidi &amp; concimi'!AI32*14.007</f>
        <v>0</v>
      </c>
      <c r="AD42" s="415">
        <f>$D42*'Acidi &amp; concimi'!AJ32*14.007</f>
        <v>0</v>
      </c>
      <c r="AE42" s="415">
        <f>$D42*'Acidi &amp; concimi'!AK32*30.974</f>
        <v>0</v>
      </c>
      <c r="AF42" s="415">
        <f>$D42*'Acidi &amp; concimi'!AL32*39.1</f>
        <v>0</v>
      </c>
      <c r="AG42" s="415">
        <f>$D42*'Acidi &amp; concimi'!AM32*40.08</f>
        <v>0</v>
      </c>
      <c r="AH42" s="415">
        <f>$D42*'Acidi &amp; concimi'!AN32*24.312</f>
        <v>0</v>
      </c>
      <c r="AI42" s="415">
        <f>$D42*'Acidi &amp; concimi'!AO32*22.9898</f>
        <v>0</v>
      </c>
      <c r="AJ42" s="415">
        <f>$D42*'Acidi &amp; concimi'!AP32*32</f>
        <v>0</v>
      </c>
      <c r="AK42" s="415">
        <f>$D42*'Acidi &amp; concimi'!AQ32*35.453</f>
        <v>0</v>
      </c>
      <c r="AL42" s="415">
        <f>$D42*'Acidi &amp; concimi'!AR32*55.85</f>
        <v>0</v>
      </c>
      <c r="AM42" s="415">
        <f>$D42*'Acidi &amp; concimi'!AS32*10.8</f>
        <v>0</v>
      </c>
      <c r="AN42" s="415">
        <f>$D42*'Acidi &amp; concimi'!AT32*14.007*63.55</f>
        <v>0</v>
      </c>
      <c r="AO42" s="415">
        <f>$D42*'Acidi &amp; concimi'!AU32*65.38</f>
        <v>0</v>
      </c>
      <c r="AP42" s="415">
        <f>$D42*'Acidi &amp; concimi'!AV32*54.94</f>
        <v>0</v>
      </c>
      <c r="AQ42" s="415">
        <f>$D42*'Acidi &amp; concimi'!AW32*95.95</f>
        <v>0</v>
      </c>
      <c r="AR42" s="423"/>
    </row>
    <row r="43" spans="1:44" s="143" customFormat="1" ht="30" customHeight="1">
      <c r="A43" s="142"/>
      <c r="B43" s="406" t="str">
        <f>'Acidi &amp; concimi'!B33:C33</f>
        <v>Fertilizantes fosfóricos</v>
      </c>
      <c r="C43" s="411">
        <f>'Acidi &amp; concimi'!E33</f>
        <v>0</v>
      </c>
      <c r="D43" s="261"/>
      <c r="E43" s="103"/>
      <c r="F43" s="103"/>
      <c r="G43" s="103"/>
      <c r="H43" s="170"/>
      <c r="I43" s="170"/>
      <c r="J43" s="170"/>
      <c r="K43" s="170"/>
      <c r="L43" s="170"/>
      <c r="M43" s="170"/>
      <c r="N43" s="170"/>
      <c r="O43" s="170"/>
      <c r="P43" s="170"/>
      <c r="Q43" s="170"/>
      <c r="R43" s="170"/>
      <c r="S43" s="170"/>
      <c r="T43" s="170"/>
      <c r="U43" s="170"/>
      <c r="V43" s="170"/>
      <c r="W43" s="170"/>
      <c r="X43" s="170"/>
      <c r="Y43" s="170"/>
      <c r="Z43" s="170"/>
      <c r="AA43" s="396" t="s">
        <v>48</v>
      </c>
      <c r="AB43" s="422"/>
      <c r="AC43" s="404"/>
      <c r="AD43" s="404"/>
      <c r="AE43" s="404"/>
      <c r="AF43" s="404"/>
      <c r="AG43" s="404"/>
      <c r="AH43" s="404"/>
      <c r="AI43" s="404"/>
      <c r="AJ43" s="404"/>
      <c r="AK43" s="404"/>
      <c r="AL43" s="404"/>
      <c r="AM43" s="404"/>
      <c r="AN43" s="404"/>
      <c r="AO43" s="404"/>
      <c r="AP43" s="404"/>
      <c r="AQ43" s="405"/>
      <c r="AR43" s="379"/>
    </row>
    <row r="44" spans="1:44" s="143" customFormat="1" ht="19.5" customHeight="1">
      <c r="A44" s="142"/>
      <c r="B44" s="410" t="str">
        <f>'Acidi &amp; concimi'!B34:C34</f>
        <v>Fosfato mono-potásico</v>
      </c>
      <c r="C44" s="411" t="str">
        <f>'Acidi &amp; concimi'!E34</f>
        <v>KH2PO4</v>
      </c>
      <c r="D44" s="452">
        <v>54.4</v>
      </c>
      <c r="E44" s="412"/>
      <c r="F44" s="412"/>
      <c r="G44" s="412"/>
      <c r="H44" s="186"/>
      <c r="I44" s="186"/>
      <c r="J44" s="186"/>
      <c r="K44" s="186"/>
      <c r="L44" s="186"/>
      <c r="M44" s="186"/>
      <c r="N44" s="186"/>
      <c r="O44" s="186"/>
      <c r="P44" s="186"/>
      <c r="Q44" s="186"/>
      <c r="R44" s="186"/>
      <c r="S44" s="186"/>
      <c r="T44" s="186"/>
      <c r="U44" s="186"/>
      <c r="V44" s="186"/>
      <c r="W44" s="186"/>
      <c r="X44" s="186"/>
      <c r="Y44" s="186"/>
      <c r="Z44" s="186"/>
      <c r="AA44" s="413" t="str">
        <f t="shared" si="1"/>
        <v>Fosfato mono-potásico</v>
      </c>
      <c r="AB44" s="414">
        <f>$D44*'Acidi &amp; concimi'!$H34</f>
        <v>52.2784</v>
      </c>
      <c r="AC44" s="415">
        <f>$D44*'Acidi &amp; concimi'!AI34*14.007</f>
        <v>0</v>
      </c>
      <c r="AD44" s="415">
        <f>$D44*'Acidi &amp; concimi'!AJ34*14.007</f>
        <v>0</v>
      </c>
      <c r="AE44" s="415">
        <f>$D44*'Acidi &amp; concimi'!AK34*30.974</f>
        <v>12.39236352</v>
      </c>
      <c r="AF44" s="415">
        <f>$D44*'Acidi &amp; concimi'!AL34*39.1</f>
        <v>15.622592000000001</v>
      </c>
      <c r="AG44" s="415">
        <f>$D44*'Acidi &amp; concimi'!AM34*40.08</f>
        <v>0</v>
      </c>
      <c r="AH44" s="415">
        <f>$D44*'Acidi &amp; concimi'!AN34*24.312</f>
        <v>0</v>
      </c>
      <c r="AI44" s="415">
        <f>$D44*'Acidi &amp; concimi'!AO34*22.9898</f>
        <v>0</v>
      </c>
      <c r="AJ44" s="415">
        <f>$D44*'Acidi &amp; concimi'!AP34*32</f>
        <v>0</v>
      </c>
      <c r="AK44" s="415">
        <f>$D44*'Acidi &amp; concimi'!AQ34*35.453</f>
        <v>0</v>
      </c>
      <c r="AL44" s="415">
        <f>$D44*'Acidi &amp; concimi'!AR34*55.85</f>
        <v>0</v>
      </c>
      <c r="AM44" s="415">
        <f>$D44*'Acidi &amp; concimi'!AS34*10.8</f>
        <v>0</v>
      </c>
      <c r="AN44" s="415">
        <f>$D44*'Acidi &amp; concimi'!AT34*14.007*63.55</f>
        <v>0</v>
      </c>
      <c r="AO44" s="415">
        <f>$D44*'Acidi &amp; concimi'!AU34*65.38</f>
        <v>0</v>
      </c>
      <c r="AP44" s="415">
        <f>$D44*'Acidi &amp; concimi'!AV34*54.94</f>
        <v>0</v>
      </c>
      <c r="AQ44" s="415">
        <f>$D44*'Acidi &amp; concimi'!AW34*95.95</f>
        <v>0</v>
      </c>
      <c r="AR44" s="379"/>
    </row>
    <row r="45" spans="1:44" s="143" customFormat="1" ht="19.5" customHeight="1">
      <c r="A45" s="142"/>
      <c r="B45" s="410" t="str">
        <f>'Acidi &amp; concimi'!B35:C35</f>
        <v>Insertar nuevo fertilizante</v>
      </c>
      <c r="C45" s="411">
        <f>'Acidi &amp; concimi'!E35</f>
        <v>0</v>
      </c>
      <c r="D45" s="452"/>
      <c r="E45" s="412"/>
      <c r="F45" s="412"/>
      <c r="G45" s="412"/>
      <c r="H45" s="424"/>
      <c r="I45" s="424"/>
      <c r="J45" s="424"/>
      <c r="K45" s="424"/>
      <c r="L45" s="424"/>
      <c r="M45" s="424"/>
      <c r="N45" s="424"/>
      <c r="O45" s="424"/>
      <c r="P45" s="424"/>
      <c r="Q45" s="424"/>
      <c r="R45" s="424"/>
      <c r="S45" s="424"/>
      <c r="T45" s="424"/>
      <c r="U45" s="424"/>
      <c r="V45" s="424"/>
      <c r="W45" s="424"/>
      <c r="X45" s="424"/>
      <c r="Y45" s="424"/>
      <c r="Z45" s="424"/>
      <c r="AA45" s="413" t="str">
        <f t="shared" si="1"/>
        <v>Insertar nuevo fertilizante</v>
      </c>
      <c r="AB45" s="414">
        <f>$D45*'Acidi &amp; concimi'!$H35</f>
        <v>0</v>
      </c>
      <c r="AC45" s="415">
        <f>$D45*'Acidi &amp; concimi'!AI35*14.007</f>
        <v>0</v>
      </c>
      <c r="AD45" s="415">
        <f>$D45*'Acidi &amp; concimi'!AJ35*14.007</f>
        <v>0</v>
      </c>
      <c r="AE45" s="415">
        <f>$D45*'Acidi &amp; concimi'!AK35*30.974</f>
        <v>0</v>
      </c>
      <c r="AF45" s="415">
        <f>$D45*'Acidi &amp; concimi'!AL35*39.1</f>
        <v>0</v>
      </c>
      <c r="AG45" s="415">
        <f>$D45*'Acidi &amp; concimi'!AM35*40.08</f>
        <v>0</v>
      </c>
      <c r="AH45" s="415">
        <f>$D45*'Acidi &amp; concimi'!AN35*24.312</f>
        <v>0</v>
      </c>
      <c r="AI45" s="415">
        <f>$D45*'Acidi &amp; concimi'!AO35*22.9898</f>
        <v>0</v>
      </c>
      <c r="AJ45" s="415">
        <f>$D45*'Acidi &amp; concimi'!AP35*32</f>
        <v>0</v>
      </c>
      <c r="AK45" s="415">
        <f>$D45*'Acidi &amp; concimi'!AQ35*35.453</f>
        <v>0</v>
      </c>
      <c r="AL45" s="415">
        <f>$D45*'Acidi &amp; concimi'!AR35*55.85</f>
        <v>0</v>
      </c>
      <c r="AM45" s="415">
        <f>$D45*'Acidi &amp; concimi'!AS35*10.8</f>
        <v>0</v>
      </c>
      <c r="AN45" s="415">
        <f>$D45*'Acidi &amp; concimi'!AT35*14.007*63.55</f>
        <v>0</v>
      </c>
      <c r="AO45" s="415">
        <f>$D45*'Acidi &amp; concimi'!AU35*65.38</f>
        <v>0</v>
      </c>
      <c r="AP45" s="415">
        <f>$D45*'Acidi &amp; concimi'!AV35*54.94</f>
        <v>0</v>
      </c>
      <c r="AQ45" s="415">
        <f>$D45*'Acidi &amp; concimi'!AW35*95.95</f>
        <v>0</v>
      </c>
      <c r="AR45" s="379"/>
    </row>
    <row r="46" spans="1:44" s="143" customFormat="1" ht="30" customHeight="1">
      <c r="A46" s="142"/>
      <c r="B46" s="406" t="str">
        <f>'Acidi &amp; concimi'!B36:C36</f>
        <v>Fertilizantes de magnesio</v>
      </c>
      <c r="C46" s="411">
        <f>'Acidi &amp; concimi'!E36</f>
        <v>0</v>
      </c>
      <c r="D46" s="350"/>
      <c r="E46" s="425"/>
      <c r="F46" s="425"/>
      <c r="G46" s="425"/>
      <c r="H46" s="426"/>
      <c r="I46" s="426"/>
      <c r="J46" s="426"/>
      <c r="K46" s="426"/>
      <c r="L46" s="426"/>
      <c r="M46" s="426"/>
      <c r="N46" s="426"/>
      <c r="O46" s="426"/>
      <c r="P46" s="426"/>
      <c r="Q46" s="426"/>
      <c r="R46" s="426"/>
      <c r="S46" s="426"/>
      <c r="T46" s="426"/>
      <c r="U46" s="426"/>
      <c r="V46" s="426"/>
      <c r="W46" s="426"/>
      <c r="X46" s="426"/>
      <c r="Y46" s="426"/>
      <c r="Z46" s="426"/>
      <c r="AA46" s="397" t="s">
        <v>113</v>
      </c>
      <c r="AB46" s="422"/>
      <c r="AC46" s="404"/>
      <c r="AD46" s="404"/>
      <c r="AE46" s="404"/>
      <c r="AF46" s="404"/>
      <c r="AG46" s="404"/>
      <c r="AH46" s="404"/>
      <c r="AI46" s="404"/>
      <c r="AJ46" s="404"/>
      <c r="AK46" s="404"/>
      <c r="AL46" s="404"/>
      <c r="AM46" s="404"/>
      <c r="AN46" s="404"/>
      <c r="AO46" s="404"/>
      <c r="AP46" s="404"/>
      <c r="AQ46" s="405"/>
      <c r="AR46" s="379"/>
    </row>
    <row r="47" spans="1:44" s="143" customFormat="1" ht="16.5" customHeight="1">
      <c r="A47" s="142"/>
      <c r="B47" s="410" t="str">
        <f>'Acidi &amp; concimi'!B37:C37</f>
        <v>Sulfato magnésico</v>
      </c>
      <c r="C47" s="411" t="str">
        <f>'Acidi &amp; concimi'!E37</f>
        <v>MgSO4*7H2O</v>
      </c>
      <c r="D47" s="452">
        <v>77.04</v>
      </c>
      <c r="E47" s="412"/>
      <c r="F47" s="412"/>
      <c r="G47" s="412"/>
      <c r="H47" s="427"/>
      <c r="I47" s="427"/>
      <c r="J47" s="427"/>
      <c r="K47" s="427"/>
      <c r="L47" s="427"/>
      <c r="M47" s="427"/>
      <c r="N47" s="427"/>
      <c r="O47" s="427"/>
      <c r="P47" s="427"/>
      <c r="Q47" s="427"/>
      <c r="R47" s="427"/>
      <c r="S47" s="427"/>
      <c r="T47" s="427"/>
      <c r="U47" s="427"/>
      <c r="V47" s="427"/>
      <c r="W47" s="427"/>
      <c r="X47" s="427"/>
      <c r="Y47" s="427"/>
      <c r="Z47" s="427"/>
      <c r="AA47" s="413" t="str">
        <f t="shared" si="1"/>
        <v>Sulfato magnésico</v>
      </c>
      <c r="AB47" s="414">
        <f>$D47*'Acidi &amp; concimi'!$H37</f>
        <v>23.112000000000002</v>
      </c>
      <c r="AC47" s="415">
        <f>$D47*'Acidi &amp; concimi'!AI37*14.007</f>
        <v>0</v>
      </c>
      <c r="AD47" s="415">
        <f>$D47*'Acidi &amp; concimi'!AJ37*14.007</f>
        <v>0</v>
      </c>
      <c r="AE47" s="415">
        <f>$D47*'Acidi &amp; concimi'!AK37*30.974</f>
        <v>0</v>
      </c>
      <c r="AF47" s="415">
        <f>$D47*'Acidi &amp; concimi'!AL37*39.1</f>
        <v>0</v>
      </c>
      <c r="AG47" s="415">
        <f>$D47*'Acidi &amp; concimi'!AM37*40.08</f>
        <v>0</v>
      </c>
      <c r="AH47" s="415">
        <f>$D47*'Acidi &amp; concimi'!AN37*24.312</f>
        <v>7.386364080000002</v>
      </c>
      <c r="AI47" s="415">
        <f>$D47*'Acidi &amp; concimi'!AO37*22.9898</f>
        <v>0</v>
      </c>
      <c r="AJ47" s="415">
        <f>$D47*'Acidi &amp; concimi'!AP37*32</f>
        <v>9.784080000000001</v>
      </c>
      <c r="AK47" s="415">
        <f>$D47*'Acidi &amp; concimi'!AQ37*35.453</f>
        <v>0</v>
      </c>
      <c r="AL47" s="415">
        <f>$D47*'Acidi &amp; concimi'!AR37*55.85</f>
        <v>0</v>
      </c>
      <c r="AM47" s="415">
        <f>$D47*'Acidi &amp; concimi'!AS37*10.8</f>
        <v>0</v>
      </c>
      <c r="AN47" s="415">
        <f>$D47*'Acidi &amp; concimi'!AT37*14.007*63.55</f>
        <v>0</v>
      </c>
      <c r="AO47" s="415">
        <f>$D47*'Acidi &amp; concimi'!AU37*65.38</f>
        <v>0</v>
      </c>
      <c r="AP47" s="415">
        <f>$D47*'Acidi &amp; concimi'!AV37*54.94</f>
        <v>0</v>
      </c>
      <c r="AQ47" s="415">
        <f>$D47*'Acidi &amp; concimi'!AW37*95.95</f>
        <v>0</v>
      </c>
      <c r="AR47" s="379"/>
    </row>
    <row r="48" spans="1:44" s="143" customFormat="1" ht="21.75" customHeight="1">
      <c r="A48" s="142"/>
      <c r="B48" s="410" t="str">
        <f>'Acidi &amp; concimi'!B38:C38</f>
        <v>Nitrato magnésico</v>
      </c>
      <c r="C48" s="411" t="str">
        <f>'Acidi &amp; concimi'!E38</f>
        <v>Mg(NO3)2*6H2O</v>
      </c>
      <c r="D48" s="452"/>
      <c r="E48" s="412"/>
      <c r="F48" s="412"/>
      <c r="G48" s="412"/>
      <c r="H48" s="170"/>
      <c r="I48" s="170"/>
      <c r="J48" s="170"/>
      <c r="K48" s="170"/>
      <c r="L48" s="170"/>
      <c r="M48" s="170"/>
      <c r="N48" s="170"/>
      <c r="O48" s="170"/>
      <c r="P48" s="170"/>
      <c r="Q48" s="170"/>
      <c r="R48" s="170"/>
      <c r="S48" s="170"/>
      <c r="T48" s="170"/>
      <c r="U48" s="170"/>
      <c r="V48" s="170"/>
      <c r="W48" s="170"/>
      <c r="X48" s="170"/>
      <c r="Y48" s="125"/>
      <c r="Z48" s="170"/>
      <c r="AA48" s="413" t="str">
        <f t="shared" si="1"/>
        <v>Nitrato magnésico</v>
      </c>
      <c r="AB48" s="414">
        <f>$D48*'Acidi &amp; concimi'!$H38</f>
        <v>0</v>
      </c>
      <c r="AC48" s="415">
        <f>$D48*'Acidi &amp; concimi'!AI38*14.007</f>
        <v>0</v>
      </c>
      <c r="AD48" s="415">
        <f>$D48*'Acidi &amp; concimi'!AJ38*14.007</f>
        <v>0</v>
      </c>
      <c r="AE48" s="415">
        <f>$D48*'Acidi &amp; concimi'!AK38*30.974</f>
        <v>0</v>
      </c>
      <c r="AF48" s="415">
        <f>$D48*'Acidi &amp; concimi'!AL38*39.1</f>
        <v>0</v>
      </c>
      <c r="AG48" s="415">
        <f>$D48*'Acidi &amp; concimi'!AM38*40.08</f>
        <v>0</v>
      </c>
      <c r="AH48" s="415">
        <f>$D48*'Acidi &amp; concimi'!AN38*24.312</f>
        <v>0</v>
      </c>
      <c r="AI48" s="415">
        <f>$D48*'Acidi &amp; concimi'!AO38*22.9898</f>
        <v>0</v>
      </c>
      <c r="AJ48" s="415">
        <f>$D48*'Acidi &amp; concimi'!AP38*32</f>
        <v>0</v>
      </c>
      <c r="AK48" s="415">
        <f>$D48*'Acidi &amp; concimi'!AQ38*35.453</f>
        <v>0</v>
      </c>
      <c r="AL48" s="415">
        <f>$D48*'Acidi &amp; concimi'!AR38*55.85</f>
        <v>0</v>
      </c>
      <c r="AM48" s="415">
        <f>$D48*'Acidi &amp; concimi'!AS38*10.8</f>
        <v>0</v>
      </c>
      <c r="AN48" s="415">
        <f>$D48*'Acidi &amp; concimi'!AT38*14.007*63.55</f>
        <v>0</v>
      </c>
      <c r="AO48" s="415">
        <f>$D48*'Acidi &amp; concimi'!AU38*65.38</f>
        <v>0</v>
      </c>
      <c r="AP48" s="415">
        <f>$D48*'Acidi &amp; concimi'!AV38*54.94</f>
        <v>0</v>
      </c>
      <c r="AQ48" s="415">
        <f>$D48*'Acidi &amp; concimi'!AW38*95.95</f>
        <v>0</v>
      </c>
      <c r="AR48" s="379"/>
    </row>
    <row r="49" spans="1:44" s="143" customFormat="1" ht="18">
      <c r="A49" s="142"/>
      <c r="B49" s="410" t="str">
        <f>'Acidi &amp; concimi'!B39</f>
        <v>Insertar nuevo fertilizante</v>
      </c>
      <c r="C49" s="411">
        <f>'Acidi &amp; concimi'!E39</f>
        <v>0</v>
      </c>
      <c r="D49" s="452"/>
      <c r="E49" s="412"/>
      <c r="F49" s="412"/>
      <c r="G49" s="412"/>
      <c r="H49" s="125"/>
      <c r="I49" s="125"/>
      <c r="J49" s="125"/>
      <c r="K49" s="125"/>
      <c r="L49" s="125"/>
      <c r="M49" s="125"/>
      <c r="N49" s="125"/>
      <c r="O49" s="125"/>
      <c r="P49" s="125"/>
      <c r="Q49" s="125"/>
      <c r="R49" s="125"/>
      <c r="S49" s="125"/>
      <c r="T49" s="125"/>
      <c r="U49" s="125"/>
      <c r="V49" s="125"/>
      <c r="W49" s="125"/>
      <c r="X49" s="125"/>
      <c r="Y49" s="125"/>
      <c r="Z49" s="125"/>
      <c r="AA49" s="413" t="str">
        <f t="shared" si="1"/>
        <v>Insertar nuevo fertilizante</v>
      </c>
      <c r="AB49" s="414">
        <f>$D49*'Acidi &amp; concimi'!$H39</f>
        <v>0</v>
      </c>
      <c r="AC49" s="415">
        <f>$D49*'Acidi &amp; concimi'!AI39*14.007</f>
        <v>0</v>
      </c>
      <c r="AD49" s="415">
        <f>$D49*'Acidi &amp; concimi'!AJ39*14.007</f>
        <v>0</v>
      </c>
      <c r="AE49" s="415">
        <f>$D49*'Acidi &amp; concimi'!AK39*30.974</f>
        <v>0</v>
      </c>
      <c r="AF49" s="415">
        <f>$D49*'Acidi &amp; concimi'!AL39*39.1</f>
        <v>0</v>
      </c>
      <c r="AG49" s="415">
        <f>$D49*'Acidi &amp; concimi'!AM39*40.08</f>
        <v>0</v>
      </c>
      <c r="AH49" s="415">
        <f>$D49*'Acidi &amp; concimi'!AN39*24.312</f>
        <v>0</v>
      </c>
      <c r="AI49" s="415">
        <f>$D49*'Acidi &amp; concimi'!AO39*22.9898</f>
        <v>0</v>
      </c>
      <c r="AJ49" s="415">
        <f>$D49*'Acidi &amp; concimi'!AP39*32</f>
        <v>0</v>
      </c>
      <c r="AK49" s="415">
        <f>$D49*'Acidi &amp; concimi'!AQ39*35.453</f>
        <v>0</v>
      </c>
      <c r="AL49" s="415">
        <f>$D49*'Acidi &amp; concimi'!AR39*55.85</f>
        <v>0</v>
      </c>
      <c r="AM49" s="415">
        <f>$D49*'Acidi &amp; concimi'!AS39*10.8</f>
        <v>0</v>
      </c>
      <c r="AN49" s="415">
        <f>$D49*'Acidi &amp; concimi'!AT39*14.007*63.55</f>
        <v>0</v>
      </c>
      <c r="AO49" s="415">
        <f>$D49*'Acidi &amp; concimi'!AU39*65.38</f>
        <v>0</v>
      </c>
      <c r="AP49" s="415">
        <f>$D49*'Acidi &amp; concimi'!AV39*54.94</f>
        <v>0</v>
      </c>
      <c r="AQ49" s="415">
        <f>$D49*'Acidi &amp; concimi'!AW39*95.95</f>
        <v>0</v>
      </c>
      <c r="AR49" s="379"/>
    </row>
    <row r="50" spans="1:44" s="143" customFormat="1" ht="30" customHeight="1">
      <c r="A50" s="142"/>
      <c r="B50" s="406" t="str">
        <f>'Acidi &amp; concimi'!B40:C40</f>
        <v>Fertilizantes potásicos</v>
      </c>
      <c r="C50" s="411">
        <f>'Acidi &amp; concimi'!E40</f>
        <v>0</v>
      </c>
      <c r="D50" s="261"/>
      <c r="E50" s="103"/>
      <c r="F50" s="103"/>
      <c r="G50" s="103"/>
      <c r="H50" s="428"/>
      <c r="I50" s="428"/>
      <c r="J50" s="428"/>
      <c r="K50" s="428"/>
      <c r="L50" s="428"/>
      <c r="M50" s="428"/>
      <c r="N50" s="428"/>
      <c r="O50" s="428"/>
      <c r="P50" s="428"/>
      <c r="Q50" s="428"/>
      <c r="R50" s="428"/>
      <c r="S50" s="428"/>
      <c r="T50" s="428"/>
      <c r="U50" s="428"/>
      <c r="V50" s="428"/>
      <c r="W50" s="428"/>
      <c r="X50" s="428"/>
      <c r="Y50" s="125"/>
      <c r="Z50" s="125"/>
      <c r="AA50" s="396" t="s">
        <v>115</v>
      </c>
      <c r="AB50" s="422"/>
      <c r="AC50" s="404"/>
      <c r="AD50" s="404"/>
      <c r="AE50" s="404"/>
      <c r="AF50" s="404"/>
      <c r="AG50" s="404"/>
      <c r="AH50" s="404"/>
      <c r="AI50" s="404"/>
      <c r="AJ50" s="404"/>
      <c r="AK50" s="404"/>
      <c r="AL50" s="404"/>
      <c r="AM50" s="404"/>
      <c r="AN50" s="404"/>
      <c r="AO50" s="404"/>
      <c r="AP50" s="404"/>
      <c r="AQ50" s="405"/>
      <c r="AR50" s="379"/>
    </row>
    <row r="51" spans="1:44" s="143" customFormat="1" ht="18">
      <c r="A51" s="142"/>
      <c r="B51" s="410" t="str">
        <f>'Acidi &amp; concimi'!B41:C41</f>
        <v>Nitrato potásico</v>
      </c>
      <c r="C51" s="411" t="str">
        <f>'Acidi &amp; concimi'!E41</f>
        <v>KNO3</v>
      </c>
      <c r="D51" s="452">
        <v>266.28</v>
      </c>
      <c r="E51" s="412"/>
      <c r="F51" s="412"/>
      <c r="G51" s="412"/>
      <c r="H51" s="429"/>
      <c r="I51" s="429"/>
      <c r="J51" s="429"/>
      <c r="K51" s="429"/>
      <c r="L51" s="429"/>
      <c r="M51" s="429"/>
      <c r="N51" s="429"/>
      <c r="O51" s="429"/>
      <c r="P51" s="429"/>
      <c r="Q51" s="429"/>
      <c r="R51" s="429"/>
      <c r="S51" s="429"/>
      <c r="T51" s="429"/>
      <c r="U51" s="429"/>
      <c r="V51" s="429"/>
      <c r="W51" s="429"/>
      <c r="X51" s="429"/>
      <c r="Y51" s="125"/>
      <c r="Z51" s="125"/>
      <c r="AA51" s="413" t="str">
        <f t="shared" si="1"/>
        <v>Nitrato potásico</v>
      </c>
      <c r="AB51" s="414">
        <f>$D51*'Acidi &amp; concimi'!$H41</f>
        <v>133.14</v>
      </c>
      <c r="AC51" s="415">
        <f>$D51*'Acidi &amp; concimi'!AI41*14.007</f>
        <v>36.74664</v>
      </c>
      <c r="AD51" s="415">
        <f>$D51*'Acidi &amp; concimi'!AJ41*14.007</f>
        <v>0</v>
      </c>
      <c r="AE51" s="415">
        <f>$D51*'Acidi &amp; concimi'!AK41*30.974</f>
        <v>0</v>
      </c>
      <c r="AF51" s="415">
        <f>$D51*'Acidi &amp; concimi'!AL41*39.1</f>
        <v>102.770766</v>
      </c>
      <c r="AG51" s="415">
        <f>$D51*'Acidi &amp; concimi'!AM41*40.08</f>
        <v>0</v>
      </c>
      <c r="AH51" s="415">
        <f>$D51*'Acidi &amp; concimi'!AN41*24.312</f>
        <v>0</v>
      </c>
      <c r="AI51" s="415">
        <f>$D51*'Acidi &amp; concimi'!AO41*22.9898</f>
        <v>0</v>
      </c>
      <c r="AJ51" s="415">
        <f>$D51*'Acidi &amp; concimi'!AP41*32</f>
        <v>0</v>
      </c>
      <c r="AK51" s="415">
        <f>$D51*'Acidi &amp; concimi'!AQ41*35.453</f>
        <v>0</v>
      </c>
      <c r="AL51" s="415">
        <f>$D51*'Acidi &amp; concimi'!AR41*55.85</f>
        <v>0</v>
      </c>
      <c r="AM51" s="415">
        <f>$D51*'Acidi &amp; concimi'!AS41*10.8</f>
        <v>0</v>
      </c>
      <c r="AN51" s="415">
        <f>$D51*'Acidi &amp; concimi'!AT41*14.007*63.55</f>
        <v>0</v>
      </c>
      <c r="AO51" s="415">
        <f>$D51*'Acidi &amp; concimi'!AU41*65.38</f>
        <v>0</v>
      </c>
      <c r="AP51" s="415">
        <f>$D51*'Acidi &amp; concimi'!AV41*54.94</f>
        <v>0</v>
      </c>
      <c r="AQ51" s="415">
        <f>$D51*'Acidi &amp; concimi'!AW41*95.95</f>
        <v>0</v>
      </c>
      <c r="AR51" s="379"/>
    </row>
    <row r="52" spans="1:44" s="143" customFormat="1" ht="18">
      <c r="A52" s="142"/>
      <c r="B52" s="410" t="str">
        <f>'Acidi &amp; concimi'!B42:C42</f>
        <v>Sulfato potásico</v>
      </c>
      <c r="C52" s="411" t="str">
        <f>'Acidi &amp; concimi'!E42</f>
        <v>K2SO4</v>
      </c>
      <c r="D52" s="452">
        <v>15.6</v>
      </c>
      <c r="E52" s="412"/>
      <c r="F52" s="412"/>
      <c r="G52" s="412"/>
      <c r="H52" s="125"/>
      <c r="I52" s="125"/>
      <c r="J52" s="125"/>
      <c r="K52" s="125"/>
      <c r="L52" s="125"/>
      <c r="M52" s="125"/>
      <c r="N52" s="125"/>
      <c r="O52" s="125"/>
      <c r="P52" s="125"/>
      <c r="Q52" s="125"/>
      <c r="R52" s="125"/>
      <c r="S52" s="125"/>
      <c r="T52" s="125"/>
      <c r="U52" s="125"/>
      <c r="V52" s="125"/>
      <c r="W52" s="125"/>
      <c r="X52" s="125"/>
      <c r="Y52" s="125"/>
      <c r="Z52" s="125"/>
      <c r="AA52" s="413" t="str">
        <f t="shared" si="1"/>
        <v>Sulfato potásico</v>
      </c>
      <c r="AB52" s="414">
        <f>$D52*'Acidi &amp; concimi'!$H42</f>
        <v>6.5988</v>
      </c>
      <c r="AC52" s="415">
        <f>$D52*'Acidi &amp; concimi'!AI42*14.007</f>
        <v>0</v>
      </c>
      <c r="AD52" s="415">
        <f>$D52*'Acidi &amp; concimi'!AJ42*14.007</f>
        <v>0</v>
      </c>
      <c r="AE52" s="415">
        <f>$D52*'Acidi &amp; concimi'!AK42*30.974</f>
        <v>0</v>
      </c>
      <c r="AF52" s="415">
        <f>$D52*'Acidi &amp; concimi'!AL42*39.1</f>
        <v>6.739433999999999</v>
      </c>
      <c r="AG52" s="415">
        <f>$D52*'Acidi &amp; concimi'!AM42*40.08</f>
        <v>0</v>
      </c>
      <c r="AH52" s="415">
        <f>$D52*'Acidi &amp; concimi'!AN42*24.312</f>
        <v>0</v>
      </c>
      <c r="AI52" s="415">
        <f>$D52*'Acidi &amp; concimi'!AO42*22.9898</f>
        <v>0</v>
      </c>
      <c r="AJ52" s="415">
        <f>$D52*'Acidi &amp; concimi'!AP42*32</f>
        <v>2.75184</v>
      </c>
      <c r="AK52" s="415">
        <f>$D52*'Acidi &amp; concimi'!AQ42*35.453</f>
        <v>0</v>
      </c>
      <c r="AL52" s="415">
        <f>$D52*'Acidi &amp; concimi'!AR42*55.85</f>
        <v>0</v>
      </c>
      <c r="AM52" s="415">
        <f>$D52*'Acidi &amp; concimi'!AS42*10.8</f>
        <v>0</v>
      </c>
      <c r="AN52" s="415">
        <f>$D52*'Acidi &amp; concimi'!AT42*14.007*63.55</f>
        <v>0</v>
      </c>
      <c r="AO52" s="415">
        <f>$D52*'Acidi &amp; concimi'!AU42*65.38</f>
        <v>0</v>
      </c>
      <c r="AP52" s="415">
        <f>$D52*'Acidi &amp; concimi'!AV42*54.94</f>
        <v>0</v>
      </c>
      <c r="AQ52" s="415">
        <f>$D52*'Acidi &amp; concimi'!AW42*95.95</f>
        <v>0</v>
      </c>
      <c r="AR52" s="379"/>
    </row>
    <row r="53" spans="1:44" s="143" customFormat="1" ht="18">
      <c r="A53" s="142"/>
      <c r="B53" s="410" t="str">
        <f>'Acidi &amp; concimi'!B43:C43</f>
        <v>Cloruro potásico</v>
      </c>
      <c r="C53" s="411" t="str">
        <f>'Acidi &amp; concimi'!E43</f>
        <v>KCl</v>
      </c>
      <c r="D53" s="452"/>
      <c r="E53" s="412"/>
      <c r="F53" s="412"/>
      <c r="G53" s="412"/>
      <c r="H53" s="125"/>
      <c r="I53" s="125"/>
      <c r="J53" s="125"/>
      <c r="K53" s="125"/>
      <c r="L53" s="125"/>
      <c r="M53" s="125"/>
      <c r="N53" s="125"/>
      <c r="O53" s="125"/>
      <c r="P53" s="125"/>
      <c r="Q53" s="125"/>
      <c r="R53" s="125"/>
      <c r="S53" s="125"/>
      <c r="T53" s="125"/>
      <c r="U53" s="125"/>
      <c r="V53" s="125"/>
      <c r="W53" s="125"/>
      <c r="X53" s="125"/>
      <c r="Y53" s="125"/>
      <c r="Z53" s="125"/>
      <c r="AA53" s="413" t="str">
        <f t="shared" si="1"/>
        <v>Cloruro potásico</v>
      </c>
      <c r="AB53" s="414">
        <f>$D53*'Acidi &amp; concimi'!$H43</f>
        <v>0</v>
      </c>
      <c r="AC53" s="415">
        <f>$D53*'Acidi &amp; concimi'!AI43*14.007</f>
        <v>0</v>
      </c>
      <c r="AD53" s="415">
        <f>$D53*'Acidi &amp; concimi'!AJ43*14.007</f>
        <v>0</v>
      </c>
      <c r="AE53" s="415">
        <f>$D53*'Acidi &amp; concimi'!AK43*30.974</f>
        <v>0</v>
      </c>
      <c r="AF53" s="415">
        <f>$D53*'Acidi &amp; concimi'!AL43*39.1</f>
        <v>0</v>
      </c>
      <c r="AG53" s="415">
        <f>$D53*'Acidi &amp; concimi'!AM43*40.08</f>
        <v>0</v>
      </c>
      <c r="AH53" s="415">
        <f>$D53*'Acidi &amp; concimi'!AN43*24.312</f>
        <v>0</v>
      </c>
      <c r="AI53" s="415">
        <f>$D53*'Acidi &amp; concimi'!AO43*22.9898</f>
        <v>0</v>
      </c>
      <c r="AJ53" s="415">
        <f>$D53*'Acidi &amp; concimi'!AP43*32</f>
        <v>0</v>
      </c>
      <c r="AK53" s="415">
        <f>$D53*'Acidi &amp; concimi'!AQ43*35.453</f>
        <v>0</v>
      </c>
      <c r="AL53" s="415">
        <f>$D53*'Acidi &amp; concimi'!AR43*55.85</f>
        <v>0</v>
      </c>
      <c r="AM53" s="415">
        <f>$D53*'Acidi &amp; concimi'!AS43*10.8</f>
        <v>0</v>
      </c>
      <c r="AN53" s="415">
        <f>$D53*'Acidi &amp; concimi'!AT43*14.007*63.55</f>
        <v>0</v>
      </c>
      <c r="AO53" s="415">
        <f>$D53*'Acidi &amp; concimi'!AU43*65.38</f>
        <v>0</v>
      </c>
      <c r="AP53" s="415">
        <f>$D53*'Acidi &amp; concimi'!AV43*54.94</f>
        <v>0</v>
      </c>
      <c r="AQ53" s="415">
        <f>$D53*'Acidi &amp; concimi'!AW43*95.95</f>
        <v>0</v>
      </c>
      <c r="AR53" s="379"/>
    </row>
    <row r="54" spans="1:44" s="143" customFormat="1" ht="18">
      <c r="A54" s="142"/>
      <c r="B54" s="410" t="str">
        <f>'Acidi &amp; concimi'!B44:C44</f>
        <v>Insertar nuevo fertilizante</v>
      </c>
      <c r="C54" s="411">
        <f>'Acidi &amp; concimi'!E44</f>
        <v>0</v>
      </c>
      <c r="D54" s="452"/>
      <c r="E54" s="412"/>
      <c r="F54" s="412"/>
      <c r="G54" s="412"/>
      <c r="H54" s="125"/>
      <c r="I54" s="125"/>
      <c r="J54" s="125"/>
      <c r="K54" s="125"/>
      <c r="L54" s="125"/>
      <c r="M54" s="125"/>
      <c r="N54" s="125"/>
      <c r="O54" s="125"/>
      <c r="P54" s="125"/>
      <c r="Q54" s="125"/>
      <c r="R54" s="125"/>
      <c r="S54" s="125"/>
      <c r="T54" s="125"/>
      <c r="U54" s="125"/>
      <c r="V54" s="125"/>
      <c r="W54" s="125"/>
      <c r="X54" s="125"/>
      <c r="Y54" s="125"/>
      <c r="Z54" s="125"/>
      <c r="AA54" s="413" t="str">
        <f t="shared" si="1"/>
        <v>Insertar nuevo fertilizante</v>
      </c>
      <c r="AB54" s="414">
        <f>$D54*'Acidi &amp; concimi'!$H44</f>
        <v>0</v>
      </c>
      <c r="AC54" s="415">
        <f>$D54*'Acidi &amp; concimi'!AI44*14.007</f>
        <v>0</v>
      </c>
      <c r="AD54" s="415">
        <f>$D54*'Acidi &amp; concimi'!AJ44*14.007</f>
        <v>0</v>
      </c>
      <c r="AE54" s="415">
        <f>$D54*'Acidi &amp; concimi'!AK44*30.974</f>
        <v>0</v>
      </c>
      <c r="AF54" s="415">
        <f>$D54*'Acidi &amp; concimi'!AL44*39.1</f>
        <v>0</v>
      </c>
      <c r="AG54" s="415">
        <f>$D54*'Acidi &amp; concimi'!AM44*40.08</f>
        <v>0</v>
      </c>
      <c r="AH54" s="415">
        <f>$D54*'Acidi &amp; concimi'!AN44*24.312</f>
        <v>0</v>
      </c>
      <c r="AI54" s="415">
        <f>$D54*'Acidi &amp; concimi'!AO44*22.9898</f>
        <v>0</v>
      </c>
      <c r="AJ54" s="415">
        <f>$D54*'Acidi &amp; concimi'!AP44*32</f>
        <v>0</v>
      </c>
      <c r="AK54" s="415">
        <f>$D54*'Acidi &amp; concimi'!AQ44*35.453</f>
        <v>0</v>
      </c>
      <c r="AL54" s="415">
        <f>$D54*'Acidi &amp; concimi'!AR44*55.85</f>
        <v>0</v>
      </c>
      <c r="AM54" s="415">
        <f>$D54*'Acidi &amp; concimi'!AS44*10.8</f>
        <v>0</v>
      </c>
      <c r="AN54" s="415">
        <f>$D54*'Acidi &amp; concimi'!AT44*14.007*63.55</f>
        <v>0</v>
      </c>
      <c r="AO54" s="415">
        <f>$D54*'Acidi &amp; concimi'!AU44*65.38</f>
        <v>0</v>
      </c>
      <c r="AP54" s="415">
        <f>$D54*'Acidi &amp; concimi'!AV44*54.94</f>
        <v>0</v>
      </c>
      <c r="AQ54" s="415">
        <f>$D54*'Acidi &amp; concimi'!AW44*95.95</f>
        <v>0</v>
      </c>
      <c r="AR54" s="379"/>
    </row>
    <row r="55" spans="1:44" s="143" customFormat="1" ht="30" customHeight="1">
      <c r="A55" s="142"/>
      <c r="B55" s="406" t="str">
        <f>'Acidi &amp; concimi'!B45:C45</f>
        <v>Quelatos de hierro</v>
      </c>
      <c r="C55" s="411">
        <f>'Acidi &amp; concimi'!E45</f>
        <v>0</v>
      </c>
      <c r="D55" s="444"/>
      <c r="E55" s="332"/>
      <c r="F55" s="332"/>
      <c r="G55" s="332"/>
      <c r="H55" s="125"/>
      <c r="I55" s="125"/>
      <c r="J55" s="125"/>
      <c r="K55" s="125"/>
      <c r="L55" s="125"/>
      <c r="M55" s="125"/>
      <c r="N55" s="125"/>
      <c r="O55" s="125"/>
      <c r="P55" s="125"/>
      <c r="Q55" s="125"/>
      <c r="R55" s="125"/>
      <c r="S55" s="125"/>
      <c r="T55" s="125"/>
      <c r="U55" s="125"/>
      <c r="V55" s="125"/>
      <c r="W55" s="125"/>
      <c r="X55" s="125"/>
      <c r="Y55" s="125"/>
      <c r="Z55" s="125"/>
      <c r="AA55" s="396" t="s">
        <v>114</v>
      </c>
      <c r="AB55" s="422"/>
      <c r="AC55" s="404"/>
      <c r="AD55" s="404"/>
      <c r="AE55" s="404"/>
      <c r="AF55" s="404"/>
      <c r="AG55" s="404"/>
      <c r="AH55" s="404"/>
      <c r="AI55" s="404"/>
      <c r="AJ55" s="404"/>
      <c r="AK55" s="404"/>
      <c r="AL55" s="404"/>
      <c r="AM55" s="404"/>
      <c r="AN55" s="404"/>
      <c r="AO55" s="404"/>
      <c r="AP55" s="404"/>
      <c r="AQ55" s="405"/>
      <c r="AR55" s="379"/>
    </row>
    <row r="56" spans="1:44" s="143" customFormat="1" ht="18">
      <c r="A56" s="142"/>
      <c r="B56" s="410" t="str">
        <f>'Acidi &amp; concimi'!B46:C46</f>
        <v>Hierro  EDTA</v>
      </c>
      <c r="C56" s="411">
        <f>'Acidi &amp; concimi'!E46</f>
        <v>0</v>
      </c>
      <c r="D56" s="452"/>
      <c r="E56" s="430"/>
      <c r="F56" s="430"/>
      <c r="G56" s="430"/>
      <c r="H56" s="125"/>
      <c r="I56" s="125"/>
      <c r="J56" s="125"/>
      <c r="K56" s="125"/>
      <c r="L56" s="125"/>
      <c r="M56" s="125"/>
      <c r="N56" s="125"/>
      <c r="O56" s="125"/>
      <c r="P56" s="125"/>
      <c r="Q56" s="125"/>
      <c r="R56" s="125"/>
      <c r="S56" s="125"/>
      <c r="T56" s="125"/>
      <c r="U56" s="125"/>
      <c r="V56" s="125"/>
      <c r="W56" s="125"/>
      <c r="X56" s="125"/>
      <c r="Y56" s="125"/>
      <c r="Z56" s="125"/>
      <c r="AA56" s="413" t="str">
        <f t="shared" si="1"/>
        <v>Hierro  EDTA</v>
      </c>
      <c r="AB56" s="414">
        <f>$D56*'Acidi &amp; concimi'!$H46</f>
        <v>0</v>
      </c>
      <c r="AC56" s="415">
        <f>$D56*'Acidi &amp; concimi'!AI46*14.007</f>
        <v>0</v>
      </c>
      <c r="AD56" s="415">
        <f>$D56*'Acidi &amp; concimi'!AJ46*14.007</f>
        <v>0</v>
      </c>
      <c r="AE56" s="415">
        <f>$D56*'Acidi &amp; concimi'!AK46*30.974</f>
        <v>0</v>
      </c>
      <c r="AF56" s="415">
        <f>$D56*'Acidi &amp; concimi'!AL46*39.1</f>
        <v>0</v>
      </c>
      <c r="AG56" s="415">
        <f>$D56*'Acidi &amp; concimi'!AM46*40.08</f>
        <v>0</v>
      </c>
      <c r="AH56" s="415">
        <f>$D56*'Acidi &amp; concimi'!AN46*24.312</f>
        <v>0</v>
      </c>
      <c r="AI56" s="415">
        <f>$D56*'Acidi &amp; concimi'!AO46*22.9898</f>
        <v>0</v>
      </c>
      <c r="AJ56" s="415">
        <f>$D56*'Acidi &amp; concimi'!AP46*32</f>
        <v>0</v>
      </c>
      <c r="AK56" s="415">
        <f>$D56*'Acidi &amp; concimi'!AQ46*35.453</f>
        <v>0</v>
      </c>
      <c r="AL56" s="415">
        <f>$D56*'Acidi &amp; concimi'!AR46*55.85</f>
        <v>0</v>
      </c>
      <c r="AM56" s="415">
        <f>$D56*'Acidi &amp; concimi'!AS46*10.8</f>
        <v>0</v>
      </c>
      <c r="AN56" s="415">
        <f>$D56*'Acidi &amp; concimi'!AT46*14.007*63.55</f>
        <v>0</v>
      </c>
      <c r="AO56" s="415">
        <f>$D56*'Acidi &amp; concimi'!AU46*65.38</f>
        <v>0</v>
      </c>
      <c r="AP56" s="415">
        <f>$D56*'Acidi &amp; concimi'!AV46*54.94</f>
        <v>0</v>
      </c>
      <c r="AQ56" s="415">
        <f>$D56*'Acidi &amp; concimi'!AW46*95.95</f>
        <v>0</v>
      </c>
      <c r="AR56" s="379"/>
    </row>
    <row r="57" spans="1:44" s="143" customFormat="1" ht="18">
      <c r="A57" s="142"/>
      <c r="B57" s="410" t="str">
        <f>'Acidi &amp; concimi'!B47:C47</f>
        <v>Hierro  DPTA</v>
      </c>
      <c r="C57" s="411">
        <f>'Acidi &amp; concimi'!E47</f>
        <v>0</v>
      </c>
      <c r="D57" s="452"/>
      <c r="E57" s="430"/>
      <c r="F57" s="430"/>
      <c r="G57" s="430"/>
      <c r="H57" s="125"/>
      <c r="I57" s="125"/>
      <c r="J57" s="125"/>
      <c r="K57" s="125"/>
      <c r="L57" s="125"/>
      <c r="M57" s="125"/>
      <c r="N57" s="125"/>
      <c r="O57" s="125"/>
      <c r="P57" s="125"/>
      <c r="Q57" s="125"/>
      <c r="R57" s="125"/>
      <c r="S57" s="125"/>
      <c r="T57" s="125"/>
      <c r="U57" s="125"/>
      <c r="V57" s="125"/>
      <c r="W57" s="125"/>
      <c r="X57" s="125"/>
      <c r="Y57" s="125"/>
      <c r="Z57" s="125"/>
      <c r="AA57" s="413" t="str">
        <f t="shared" si="1"/>
        <v>Hierro  DPTA</v>
      </c>
      <c r="AB57" s="414">
        <f>$D57*'Acidi &amp; concimi'!$H47</f>
        <v>0</v>
      </c>
      <c r="AC57" s="415">
        <f>$D57*'Acidi &amp; concimi'!AI47*14.007</f>
        <v>0</v>
      </c>
      <c r="AD57" s="415">
        <f>$D57*'Acidi &amp; concimi'!AJ47*14.007</f>
        <v>0</v>
      </c>
      <c r="AE57" s="415">
        <f>$D57*'Acidi &amp; concimi'!AK47*30.974</f>
        <v>0</v>
      </c>
      <c r="AF57" s="415">
        <f>$D57*'Acidi &amp; concimi'!AL47*39.1</f>
        <v>0</v>
      </c>
      <c r="AG57" s="415">
        <f>$D57*'Acidi &amp; concimi'!AM47*40.08</f>
        <v>0</v>
      </c>
      <c r="AH57" s="415">
        <f>$D57*'Acidi &amp; concimi'!AN47*24.312</f>
        <v>0</v>
      </c>
      <c r="AI57" s="415">
        <f>$D57*'Acidi &amp; concimi'!AO47*22.9898</f>
        <v>0</v>
      </c>
      <c r="AJ57" s="415">
        <f>$D57*'Acidi &amp; concimi'!AP47*32</f>
        <v>0</v>
      </c>
      <c r="AK57" s="415">
        <f>$D57*'Acidi &amp; concimi'!AQ47*35.453</f>
        <v>0</v>
      </c>
      <c r="AL57" s="415">
        <f>$D57*'Acidi &amp; concimi'!AR47*55.85</f>
        <v>0</v>
      </c>
      <c r="AM57" s="415">
        <f>$D57*'Acidi &amp; concimi'!AS47*10.8</f>
        <v>0</v>
      </c>
      <c r="AN57" s="415">
        <f>$D57*'Acidi &amp; concimi'!AT47*14.007*63.55</f>
        <v>0</v>
      </c>
      <c r="AO57" s="415">
        <f>$D57*'Acidi &amp; concimi'!AU47*65.38</f>
        <v>0</v>
      </c>
      <c r="AP57" s="415">
        <f>$D57*'Acidi &amp; concimi'!AV47*54.94</f>
        <v>0</v>
      </c>
      <c r="AQ57" s="415">
        <f>$D57*'Acidi &amp; concimi'!AW47*95.95</f>
        <v>0</v>
      </c>
      <c r="AR57" s="379"/>
    </row>
    <row r="58" spans="1:44" s="143" customFormat="1" ht="18">
      <c r="A58" s="142"/>
      <c r="B58" s="410" t="str">
        <f>'Acidi &amp; concimi'!B48:C48</f>
        <v>Hierro EDDHA</v>
      </c>
      <c r="C58" s="411">
        <f>'Acidi &amp; concimi'!E48</f>
        <v>0</v>
      </c>
      <c r="D58" s="452">
        <v>2.36</v>
      </c>
      <c r="E58" s="430"/>
      <c r="F58" s="430"/>
      <c r="G58" s="430"/>
      <c r="H58" s="125"/>
      <c r="I58" s="125"/>
      <c r="J58" s="125"/>
      <c r="K58" s="125"/>
      <c r="L58" s="125"/>
      <c r="M58" s="125"/>
      <c r="N58" s="125"/>
      <c r="O58" s="125"/>
      <c r="P58" s="125"/>
      <c r="Q58" s="125"/>
      <c r="R58" s="125"/>
      <c r="S58" s="125"/>
      <c r="T58" s="125"/>
      <c r="U58" s="125"/>
      <c r="V58" s="125"/>
      <c r="W58" s="125"/>
      <c r="X58" s="125"/>
      <c r="Y58" s="125"/>
      <c r="Z58" s="125"/>
      <c r="AA58" s="413" t="str">
        <f t="shared" si="1"/>
        <v>Hierro EDDHA</v>
      </c>
      <c r="AB58" s="414">
        <f>$D58*'Acidi &amp; concimi'!$H48</f>
        <v>25.86796</v>
      </c>
      <c r="AC58" s="415">
        <f>$D58*'Acidi &amp; concimi'!AI48*14.007</f>
        <v>0</v>
      </c>
      <c r="AD58" s="415">
        <f>$D58*'Acidi &amp; concimi'!AJ48*14.007</f>
        <v>0</v>
      </c>
      <c r="AE58" s="415">
        <f>$D58*'Acidi &amp; concimi'!AK48*30.974</f>
        <v>0</v>
      </c>
      <c r="AF58" s="415">
        <f>$D58*'Acidi &amp; concimi'!AL48*39.1</f>
        <v>0</v>
      </c>
      <c r="AG58" s="415">
        <f>$D58*'Acidi &amp; concimi'!AM48*40.08</f>
        <v>0</v>
      </c>
      <c r="AH58" s="415">
        <f>$D58*'Acidi &amp; concimi'!AN48*24.312</f>
        <v>0</v>
      </c>
      <c r="AI58" s="415">
        <f>$D58*'Acidi &amp; concimi'!AO48*22.9898</f>
        <v>0</v>
      </c>
      <c r="AJ58" s="415">
        <f>$D58*'Acidi &amp; concimi'!AP48*32</f>
        <v>0</v>
      </c>
      <c r="AK58" s="415">
        <f>$D58*'Acidi &amp; concimi'!AQ48*35.453</f>
        <v>0</v>
      </c>
      <c r="AL58" s="415">
        <f>$D58*'Acidi &amp; concimi'!AR48*55.85</f>
        <v>0.14159999999999998</v>
      </c>
      <c r="AM58" s="415">
        <f>$D58*'Acidi &amp; concimi'!AS48*10.8</f>
        <v>0</v>
      </c>
      <c r="AN58" s="415">
        <f>$D58*'Acidi &amp; concimi'!AT48*14.007*63.55</f>
        <v>0</v>
      </c>
      <c r="AO58" s="415">
        <f>$D58*'Acidi &amp; concimi'!AU48*65.38</f>
        <v>0</v>
      </c>
      <c r="AP58" s="415">
        <f>$D58*'Acidi &amp; concimi'!AV48*54.94</f>
        <v>0</v>
      </c>
      <c r="AQ58" s="415">
        <f>$D58*'Acidi &amp; concimi'!AW48*95.95</f>
        <v>0</v>
      </c>
      <c r="AR58" s="379"/>
    </row>
    <row r="59" spans="1:44" s="143" customFormat="1" ht="30" customHeight="1">
      <c r="A59" s="142"/>
      <c r="B59" s="406" t="str">
        <f>'Acidi &amp; concimi'!B50:C50</f>
        <v>Fertilizantes microelementos</v>
      </c>
      <c r="C59" s="411">
        <f>'Acidi &amp; concimi'!E50</f>
        <v>0</v>
      </c>
      <c r="D59" s="444"/>
      <c r="E59" s="332"/>
      <c r="F59" s="332"/>
      <c r="G59" s="332"/>
      <c r="H59" s="125"/>
      <c r="I59" s="125"/>
      <c r="J59" s="125"/>
      <c r="K59" s="125"/>
      <c r="L59" s="125"/>
      <c r="M59" s="125"/>
      <c r="N59" s="125"/>
      <c r="O59" s="125"/>
      <c r="P59" s="125"/>
      <c r="Q59" s="125"/>
      <c r="R59" s="125"/>
      <c r="S59" s="125"/>
      <c r="T59" s="125"/>
      <c r="U59" s="125"/>
      <c r="V59" s="125"/>
      <c r="W59" s="125"/>
      <c r="X59" s="125"/>
      <c r="Y59" s="125"/>
      <c r="Z59" s="125"/>
      <c r="AA59" s="396" t="s">
        <v>116</v>
      </c>
      <c r="AB59" s="422"/>
      <c r="AC59" s="404"/>
      <c r="AD59" s="404"/>
      <c r="AE59" s="404"/>
      <c r="AF59" s="404"/>
      <c r="AG59" s="404"/>
      <c r="AH59" s="404"/>
      <c r="AI59" s="404"/>
      <c r="AJ59" s="404"/>
      <c r="AK59" s="404"/>
      <c r="AL59" s="404"/>
      <c r="AM59" s="404"/>
      <c r="AN59" s="404"/>
      <c r="AO59" s="404"/>
      <c r="AP59" s="404"/>
      <c r="AQ59" s="405"/>
      <c r="AR59" s="379"/>
    </row>
    <row r="60" spans="1:44" s="143" customFormat="1" ht="18">
      <c r="A60" s="142"/>
      <c r="B60" s="410" t="str">
        <f>'Acidi &amp; concimi'!B51:C51</f>
        <v>Microelementos MIX 1</v>
      </c>
      <c r="C60" s="411">
        <f>'Acidi &amp; concimi'!E51</f>
        <v>0</v>
      </c>
      <c r="D60" s="452"/>
      <c r="E60" s="430"/>
      <c r="F60" s="430"/>
      <c r="G60" s="430"/>
      <c r="H60" s="125"/>
      <c r="I60" s="125"/>
      <c r="J60" s="125"/>
      <c r="K60" s="125"/>
      <c r="L60" s="125"/>
      <c r="M60" s="125"/>
      <c r="N60" s="125"/>
      <c r="O60" s="125"/>
      <c r="P60" s="125"/>
      <c r="Q60" s="125"/>
      <c r="R60" s="125"/>
      <c r="S60" s="125"/>
      <c r="T60" s="125"/>
      <c r="U60" s="125"/>
      <c r="V60" s="125"/>
      <c r="W60" s="125"/>
      <c r="X60" s="125"/>
      <c r="Y60" s="125"/>
      <c r="Z60" s="125"/>
      <c r="AA60" s="413" t="str">
        <f t="shared" si="1"/>
        <v>Microelementos MIX 1</v>
      </c>
      <c r="AB60" s="414">
        <f>$D60*'Acidi &amp; concimi'!$H51</f>
        <v>0</v>
      </c>
      <c r="AC60" s="415">
        <f>$D60*'Acidi &amp; concimi'!AI51*14.007</f>
        <v>0</v>
      </c>
      <c r="AD60" s="415">
        <f>$D60*'Acidi &amp; concimi'!AJ51*14.007</f>
        <v>0</v>
      </c>
      <c r="AE60" s="415">
        <f>$D60*'Acidi &amp; concimi'!AK51*30.974</f>
        <v>0</v>
      </c>
      <c r="AF60" s="415">
        <f>$D60*'Acidi &amp; concimi'!AL51*39.1</f>
        <v>0</v>
      </c>
      <c r="AG60" s="415">
        <f>$D60*'Acidi &amp; concimi'!AM51*40.08</f>
        <v>0</v>
      </c>
      <c r="AH60" s="415">
        <f>$D60*'Acidi &amp; concimi'!AN51*24.312</f>
        <v>0</v>
      </c>
      <c r="AI60" s="415">
        <f>$D60*'Acidi &amp; concimi'!AO51*22.9898</f>
        <v>0</v>
      </c>
      <c r="AJ60" s="415">
        <f>$D60*'Acidi &amp; concimi'!AP51*32</f>
        <v>0</v>
      </c>
      <c r="AK60" s="415">
        <f>$D60*'Acidi &amp; concimi'!AQ51*35.453</f>
        <v>0</v>
      </c>
      <c r="AL60" s="415">
        <f>$D60*'Acidi &amp; concimi'!AR51*55.85</f>
        <v>0</v>
      </c>
      <c r="AM60" s="415">
        <f>$D60*'Acidi &amp; concimi'!AS51*10.8</f>
        <v>0</v>
      </c>
      <c r="AN60" s="415">
        <f>$D60*'Acidi &amp; concimi'!AT51*14.007*63.55</f>
        <v>0</v>
      </c>
      <c r="AO60" s="415">
        <f>$D60*'Acidi &amp; concimi'!AU51*65.38</f>
        <v>0</v>
      </c>
      <c r="AP60" s="415">
        <f>$D60*'Acidi &amp; concimi'!AV51*54.94</f>
        <v>0</v>
      </c>
      <c r="AQ60" s="415">
        <f>$D60*'Acidi &amp; concimi'!AW51*95.95</f>
        <v>0</v>
      </c>
      <c r="AR60" s="379"/>
    </row>
    <row r="61" spans="1:44" s="143" customFormat="1" ht="18">
      <c r="A61" s="142"/>
      <c r="B61" s="410" t="str">
        <f>'Acidi &amp; concimi'!B52:C52</f>
        <v>Microelementos MIX 2</v>
      </c>
      <c r="C61" s="411">
        <f>'Acidi &amp; concimi'!E52</f>
        <v>0</v>
      </c>
      <c r="D61" s="452"/>
      <c r="E61" s="430"/>
      <c r="F61" s="430"/>
      <c r="G61" s="430"/>
      <c r="H61" s="125"/>
      <c r="I61" s="125"/>
      <c r="J61" s="125"/>
      <c r="K61" s="125"/>
      <c r="L61" s="125"/>
      <c r="M61" s="125"/>
      <c r="N61" s="125"/>
      <c r="O61" s="125"/>
      <c r="P61" s="125"/>
      <c r="Q61" s="125"/>
      <c r="R61" s="125"/>
      <c r="S61" s="125"/>
      <c r="T61" s="125"/>
      <c r="U61" s="125"/>
      <c r="V61" s="125"/>
      <c r="W61" s="125"/>
      <c r="X61" s="125"/>
      <c r="Y61" s="125"/>
      <c r="Z61" s="125"/>
      <c r="AA61" s="413" t="str">
        <f t="shared" si="1"/>
        <v>Microelementos MIX 2</v>
      </c>
      <c r="AB61" s="414">
        <f>$D61*'Acidi &amp; concimi'!$H52</f>
        <v>0</v>
      </c>
      <c r="AC61" s="415">
        <f>$D61*'Acidi &amp; concimi'!AI52*14.007</f>
        <v>0</v>
      </c>
      <c r="AD61" s="415">
        <f>$D61*'Acidi &amp; concimi'!AJ52*14.007</f>
        <v>0</v>
      </c>
      <c r="AE61" s="415">
        <f>$D61*'Acidi &amp; concimi'!AK52*30.974</f>
        <v>0</v>
      </c>
      <c r="AF61" s="415">
        <f>$D61*'Acidi &amp; concimi'!AL52*39.1</f>
        <v>0</v>
      </c>
      <c r="AG61" s="415">
        <f>$D61*'Acidi &amp; concimi'!AM52*40.08</f>
        <v>0</v>
      </c>
      <c r="AH61" s="415">
        <f>$D61*'Acidi &amp; concimi'!AN52*24.312</f>
        <v>0</v>
      </c>
      <c r="AI61" s="415">
        <f>$D61*'Acidi &amp; concimi'!AO52*22.9898</f>
        <v>0</v>
      </c>
      <c r="AJ61" s="415">
        <f>$D61*'Acidi &amp; concimi'!AP52*32</f>
        <v>0</v>
      </c>
      <c r="AK61" s="415">
        <f>$D61*'Acidi &amp; concimi'!AQ52*35.453</f>
        <v>0</v>
      </c>
      <c r="AL61" s="415">
        <f>$D61*'Acidi &amp; concimi'!AR52*55.85</f>
        <v>0</v>
      </c>
      <c r="AM61" s="415">
        <f>$D61*'Acidi &amp; concimi'!AS52*10.8</f>
        <v>0</v>
      </c>
      <c r="AN61" s="415">
        <f>$D61*'Acidi &amp; concimi'!AT52*14.007*63.55</f>
        <v>0</v>
      </c>
      <c r="AO61" s="415">
        <f>$D61*'Acidi &amp; concimi'!AU52*65.38</f>
        <v>0</v>
      </c>
      <c r="AP61" s="415">
        <f>$D61*'Acidi &amp; concimi'!AV52*54.94</f>
        <v>0</v>
      </c>
      <c r="AQ61" s="415">
        <f>$D61*'Acidi &amp; concimi'!AW52*95.95</f>
        <v>0</v>
      </c>
      <c r="AR61" s="379"/>
    </row>
    <row r="62" spans="1:44" s="143" customFormat="1" ht="18">
      <c r="A62" s="142"/>
      <c r="B62" s="410" t="str">
        <f>'Acidi &amp; concimi'!B53:C53</f>
        <v>Borax</v>
      </c>
      <c r="C62" s="411" t="str">
        <f>'Acidi &amp; concimi'!E53</f>
        <v>Na2B4O7*10H2O</v>
      </c>
      <c r="D62" s="452">
        <v>0.764</v>
      </c>
      <c r="E62" s="430"/>
      <c r="F62" s="430"/>
      <c r="G62" s="430"/>
      <c r="H62" s="125"/>
      <c r="I62" s="125"/>
      <c r="J62" s="125"/>
      <c r="K62" s="125"/>
      <c r="L62" s="125"/>
      <c r="M62" s="125"/>
      <c r="N62" s="125"/>
      <c r="O62" s="125"/>
      <c r="P62" s="125"/>
      <c r="Q62" s="125"/>
      <c r="R62" s="125"/>
      <c r="S62" s="125"/>
      <c r="T62" s="125"/>
      <c r="U62" s="125"/>
      <c r="V62" s="125"/>
      <c r="W62" s="125"/>
      <c r="X62" s="125"/>
      <c r="Y62" s="125"/>
      <c r="Z62" s="125"/>
      <c r="AA62" s="413" t="str">
        <f t="shared" si="1"/>
        <v>Borax</v>
      </c>
      <c r="AB62" s="414">
        <f>$D62*'Acidi &amp; concimi'!$H53</f>
        <v>7.8119</v>
      </c>
      <c r="AC62" s="415">
        <f>$D62*'Acidi &amp; concimi'!AI53*14.007</f>
        <v>0</v>
      </c>
      <c r="AD62" s="415">
        <f>$D62*'Acidi &amp; concimi'!AJ53*14.007</f>
        <v>0</v>
      </c>
      <c r="AE62" s="415">
        <f>$D62*'Acidi &amp; concimi'!AK53*30.974</f>
        <v>0</v>
      </c>
      <c r="AF62" s="415">
        <f>$D62*'Acidi &amp; concimi'!AL53*39.1</f>
        <v>0</v>
      </c>
      <c r="AG62" s="415">
        <f>$D62*'Acidi &amp; concimi'!AM53*40.08</f>
        <v>0</v>
      </c>
      <c r="AH62" s="415">
        <f>$D62*'Acidi &amp; concimi'!AN53*24.312</f>
        <v>0</v>
      </c>
      <c r="AI62" s="415">
        <f>$D62*'Acidi &amp; concimi'!AO53*22.9898</f>
        <v>0.092444</v>
      </c>
      <c r="AJ62" s="415">
        <f>$D62*'Acidi &amp; concimi'!AP53*32</f>
        <v>0</v>
      </c>
      <c r="AK62" s="415">
        <f>$D62*'Acidi &amp; concimi'!AQ53*35.453</f>
        <v>0</v>
      </c>
      <c r="AL62" s="415">
        <f>$D62*'Acidi &amp; concimi'!AR53*55.85</f>
        <v>0</v>
      </c>
      <c r="AM62" s="415">
        <f>$D62*'Acidi &amp; concimi'!AS53*10.8</f>
        <v>0.08633199999999999</v>
      </c>
      <c r="AN62" s="415">
        <f>$D62*'Acidi &amp; concimi'!AT53*14.007*63.55</f>
        <v>0</v>
      </c>
      <c r="AO62" s="415">
        <f>$D62*'Acidi &amp; concimi'!AU53*65.38</f>
        <v>0</v>
      </c>
      <c r="AP62" s="415">
        <f>$D62*'Acidi &amp; concimi'!AV53*54.94</f>
        <v>0</v>
      </c>
      <c r="AQ62" s="415">
        <f>$D62*'Acidi &amp; concimi'!AW53*95.95</f>
        <v>0</v>
      </c>
      <c r="AR62" s="379"/>
    </row>
    <row r="63" spans="1:44" s="143" customFormat="1" ht="18">
      <c r="A63" s="142"/>
      <c r="B63" s="410" t="str">
        <f>'Acidi &amp; concimi'!B54:C54</f>
        <v>Ácido bórico</v>
      </c>
      <c r="C63" s="411" t="str">
        <f>'Acidi &amp; concimi'!E54</f>
        <v>H3BO3</v>
      </c>
      <c r="D63" s="452"/>
      <c r="E63" s="430"/>
      <c r="F63" s="430"/>
      <c r="G63" s="430"/>
      <c r="H63" s="125"/>
      <c r="I63" s="125"/>
      <c r="J63" s="125"/>
      <c r="K63" s="125"/>
      <c r="L63" s="125"/>
      <c r="M63" s="125"/>
      <c r="N63" s="125"/>
      <c r="O63" s="125"/>
      <c r="P63" s="125"/>
      <c r="Q63" s="125"/>
      <c r="R63" s="125"/>
      <c r="S63" s="125"/>
      <c r="T63" s="125"/>
      <c r="U63" s="125"/>
      <c r="V63" s="125"/>
      <c r="W63" s="125"/>
      <c r="X63" s="125"/>
      <c r="Y63" s="125"/>
      <c r="Z63" s="125"/>
      <c r="AA63" s="413" t="str">
        <f t="shared" si="1"/>
        <v>Ácido bórico</v>
      </c>
      <c r="AB63" s="414">
        <f>$D63*'Acidi &amp; concimi'!$H54</f>
        <v>0</v>
      </c>
      <c r="AC63" s="415">
        <f>$D63*'Acidi &amp; concimi'!AI54*14.007</f>
        <v>0</v>
      </c>
      <c r="AD63" s="415">
        <f>$D63*'Acidi &amp; concimi'!AJ54*14.007</f>
        <v>0</v>
      </c>
      <c r="AE63" s="415">
        <f>$D63*'Acidi &amp; concimi'!AK54*30.974</f>
        <v>0</v>
      </c>
      <c r="AF63" s="415">
        <f>$D63*'Acidi &amp; concimi'!AL54*39.1</f>
        <v>0</v>
      </c>
      <c r="AG63" s="415">
        <f>$D63*'Acidi &amp; concimi'!AM54*40.08</f>
        <v>0</v>
      </c>
      <c r="AH63" s="415">
        <f>$D63*'Acidi &amp; concimi'!AN54*24.312</f>
        <v>0</v>
      </c>
      <c r="AI63" s="415">
        <f>$D63*'Acidi &amp; concimi'!AO54*22.9898</f>
        <v>0</v>
      </c>
      <c r="AJ63" s="415">
        <f>$D63*'Acidi &amp; concimi'!AP54*32</f>
        <v>0</v>
      </c>
      <c r="AK63" s="415">
        <f>$D63*'Acidi &amp; concimi'!AQ54*35.453</f>
        <v>0</v>
      </c>
      <c r="AL63" s="415">
        <f>$D63*'Acidi &amp; concimi'!AR54*55.85</f>
        <v>0</v>
      </c>
      <c r="AM63" s="415">
        <f>$D63*'Acidi &amp; concimi'!AS54*10.8</f>
        <v>0</v>
      </c>
      <c r="AN63" s="415">
        <f>$D63*'Acidi &amp; concimi'!AT54*14.007*63.55</f>
        <v>0</v>
      </c>
      <c r="AO63" s="415">
        <f>$D63*'Acidi &amp; concimi'!AU54*65.38</f>
        <v>0</v>
      </c>
      <c r="AP63" s="415">
        <f>$D63*'Acidi &amp; concimi'!AV54*54.94</f>
        <v>0</v>
      </c>
      <c r="AQ63" s="415">
        <f>$D63*'Acidi &amp; concimi'!AW54*95.95</f>
        <v>0</v>
      </c>
      <c r="AR63" s="379"/>
    </row>
    <row r="64" spans="1:44" s="143" customFormat="1" ht="18">
      <c r="A64" s="142"/>
      <c r="B64" s="410" t="str">
        <f>'Acidi &amp; concimi'!B55:C55</f>
        <v>Sulfato de cobre</v>
      </c>
      <c r="C64" s="411" t="str">
        <f>'Acidi &amp; concimi'!E55</f>
        <v>CuSO4*5H2O</v>
      </c>
      <c r="D64" s="452">
        <v>0.084</v>
      </c>
      <c r="E64" s="430"/>
      <c r="F64" s="430"/>
      <c r="G64" s="430"/>
      <c r="H64" s="125"/>
      <c r="I64" s="125"/>
      <c r="J64" s="125"/>
      <c r="K64" s="125"/>
      <c r="L64" s="125"/>
      <c r="M64" s="125"/>
      <c r="N64" s="125"/>
      <c r="O64" s="125"/>
      <c r="P64" s="125"/>
      <c r="Q64" s="125"/>
      <c r="R64" s="125"/>
      <c r="S64" s="125"/>
      <c r="T64" s="125"/>
      <c r="U64" s="125"/>
      <c r="V64" s="125"/>
      <c r="W64" s="125"/>
      <c r="X64" s="125"/>
      <c r="Y64" s="125"/>
      <c r="Z64" s="125"/>
      <c r="AA64" s="413" t="str">
        <f t="shared" si="1"/>
        <v>Sulfato de cobre</v>
      </c>
      <c r="AB64" s="414">
        <f>$D64*'Acidi &amp; concimi'!$H55</f>
        <v>1.2146400000000002</v>
      </c>
      <c r="AC64" s="415">
        <f>$D64*'Acidi &amp; concimi'!AI55*14.007</f>
        <v>0</v>
      </c>
      <c r="AD64" s="415">
        <f>$D64*'Acidi &amp; concimi'!AJ55*14.007</f>
        <v>0</v>
      </c>
      <c r="AE64" s="415">
        <f>$D64*'Acidi &amp; concimi'!AK55*30.974</f>
        <v>0</v>
      </c>
      <c r="AF64" s="415">
        <f>$D64*'Acidi &amp; concimi'!AL55*39.1</f>
        <v>0</v>
      </c>
      <c r="AG64" s="415">
        <f>$D64*'Acidi &amp; concimi'!AM55*40.08</f>
        <v>0</v>
      </c>
      <c r="AH64" s="415">
        <f>$D64*'Acidi &amp; concimi'!AN55*24.312</f>
        <v>0</v>
      </c>
      <c r="AI64" s="415">
        <f>$D64*'Acidi &amp; concimi'!AO55*22.9898</f>
        <v>0</v>
      </c>
      <c r="AJ64" s="415">
        <f>$D64*'Acidi &amp; concimi'!AP55*32</f>
        <v>0.010785600000000001</v>
      </c>
      <c r="AK64" s="415">
        <f>$D64*'Acidi &amp; concimi'!AQ55*35.453</f>
        <v>0</v>
      </c>
      <c r="AL64" s="415">
        <f>$D64*'Acidi &amp; concimi'!AR55*55.85</f>
        <v>0</v>
      </c>
      <c r="AM64" s="415">
        <f>$D64*'Acidi &amp; concimi'!AS55*10.8</f>
        <v>0</v>
      </c>
      <c r="AN64" s="415">
        <f>$D64*'Acidi &amp; concimi'!AT55*14.007*63.55</f>
        <v>0.30002994000000005</v>
      </c>
      <c r="AO64" s="415">
        <f>$D64*'Acidi &amp; concimi'!AU55*65.38</f>
        <v>0</v>
      </c>
      <c r="AP64" s="415">
        <f>$D64*'Acidi &amp; concimi'!AV55*54.94</f>
        <v>0</v>
      </c>
      <c r="AQ64" s="415">
        <f>$D64*'Acidi &amp; concimi'!AW55*95.95</f>
        <v>0</v>
      </c>
      <c r="AR64" s="379"/>
    </row>
    <row r="65" spans="1:44" s="143" customFormat="1" ht="18">
      <c r="A65" s="142"/>
      <c r="B65" s="410" t="str">
        <f>'Acidi &amp; concimi'!B56:C56</f>
        <v>Quelato de cobre (EDTA)</v>
      </c>
      <c r="C65" s="411">
        <f>'Acidi &amp; concimi'!E56</f>
        <v>0</v>
      </c>
      <c r="D65" s="452"/>
      <c r="E65" s="430"/>
      <c r="F65" s="430"/>
      <c r="G65" s="430"/>
      <c r="H65" s="125"/>
      <c r="I65" s="125"/>
      <c r="J65" s="125"/>
      <c r="K65" s="125"/>
      <c r="L65" s="125"/>
      <c r="M65" s="125"/>
      <c r="N65" s="125"/>
      <c r="O65" s="125"/>
      <c r="P65" s="125"/>
      <c r="Q65" s="125"/>
      <c r="R65" s="125"/>
      <c r="S65" s="125"/>
      <c r="T65" s="125"/>
      <c r="U65" s="125"/>
      <c r="V65" s="125"/>
      <c r="W65" s="125"/>
      <c r="X65" s="125"/>
      <c r="Y65" s="125"/>
      <c r="Z65" s="125"/>
      <c r="AA65" s="413" t="str">
        <f t="shared" si="1"/>
        <v>Quelato de cobre (EDTA)</v>
      </c>
      <c r="AB65" s="414">
        <f>$D65*'Acidi &amp; concimi'!$H56</f>
        <v>0</v>
      </c>
      <c r="AC65" s="415">
        <f>$D65*'Acidi &amp; concimi'!AI56*14.007</f>
        <v>0</v>
      </c>
      <c r="AD65" s="415">
        <f>$D65*'Acidi &amp; concimi'!AJ56*14.007</f>
        <v>0</v>
      </c>
      <c r="AE65" s="415">
        <f>$D65*'Acidi &amp; concimi'!AK56*30.974</f>
        <v>0</v>
      </c>
      <c r="AF65" s="415">
        <f>$D65*'Acidi &amp; concimi'!AL56*39.1</f>
        <v>0</v>
      </c>
      <c r="AG65" s="415">
        <f>$D65*'Acidi &amp; concimi'!AM56*40.08</f>
        <v>0</v>
      </c>
      <c r="AH65" s="415">
        <f>$D65*'Acidi &amp; concimi'!AN56*24.312</f>
        <v>0</v>
      </c>
      <c r="AI65" s="415">
        <f>$D65*'Acidi &amp; concimi'!AO56*22.9898</f>
        <v>0</v>
      </c>
      <c r="AJ65" s="415">
        <f>$D65*'Acidi &amp; concimi'!AP56*32</f>
        <v>0</v>
      </c>
      <c r="AK65" s="415">
        <f>$D65*'Acidi &amp; concimi'!AQ56*35.453</f>
        <v>0</v>
      </c>
      <c r="AL65" s="415">
        <f>$D65*'Acidi &amp; concimi'!AR56*55.85</f>
        <v>0</v>
      </c>
      <c r="AM65" s="415">
        <f>$D65*'Acidi &amp; concimi'!AS56*10.8</f>
        <v>0</v>
      </c>
      <c r="AN65" s="415">
        <f>$D65*'Acidi &amp; concimi'!AT56*14.007*63.55</f>
        <v>0</v>
      </c>
      <c r="AO65" s="415">
        <f>$D65*'Acidi &amp; concimi'!AU56*65.38</f>
        <v>0</v>
      </c>
      <c r="AP65" s="415">
        <f>$D65*'Acidi &amp; concimi'!AV56*54.94</f>
        <v>0</v>
      </c>
      <c r="AQ65" s="415">
        <f>$D65*'Acidi &amp; concimi'!AW56*95.95</f>
        <v>0</v>
      </c>
      <c r="AR65" s="379"/>
    </row>
    <row r="66" spans="1:44" s="143" customFormat="1" ht="18">
      <c r="A66" s="142"/>
      <c r="B66" s="410" t="str">
        <f>'Acidi &amp; concimi'!B57:C57</f>
        <v>Sulfato de zinc</v>
      </c>
      <c r="C66" s="411" t="str">
        <f>'Acidi &amp; concimi'!E57</f>
        <v>ZnSO4*7H2O</v>
      </c>
      <c r="D66" s="452">
        <v>0.452</v>
      </c>
      <c r="E66" s="430"/>
      <c r="F66" s="430"/>
      <c r="G66" s="430"/>
      <c r="H66" s="125"/>
      <c r="I66" s="125"/>
      <c r="J66" s="125"/>
      <c r="K66" s="125"/>
      <c r="L66" s="125"/>
      <c r="M66" s="125"/>
      <c r="N66" s="125"/>
      <c r="O66" s="125"/>
      <c r="P66" s="125"/>
      <c r="Q66" s="125"/>
      <c r="R66" s="125"/>
      <c r="S66" s="125"/>
      <c r="T66" s="125"/>
      <c r="U66" s="125"/>
      <c r="V66" s="125"/>
      <c r="W66" s="125"/>
      <c r="X66" s="125"/>
      <c r="Y66" s="125"/>
      <c r="Z66" s="125"/>
      <c r="AA66" s="413" t="str">
        <f t="shared" si="1"/>
        <v>Sulfato de zinc</v>
      </c>
      <c r="AB66" s="414">
        <f>$D66*'Acidi &amp; concimi'!$H57</f>
        <v>13.912560000000001</v>
      </c>
      <c r="AC66" s="415">
        <f>$D66*'Acidi &amp; concimi'!AI57*14.007</f>
        <v>0</v>
      </c>
      <c r="AD66" s="415">
        <f>$D66*'Acidi &amp; concimi'!AJ57*14.007</f>
        <v>0</v>
      </c>
      <c r="AE66" s="415">
        <f>$D66*'Acidi &amp; concimi'!AK57*30.974</f>
        <v>0</v>
      </c>
      <c r="AF66" s="415">
        <f>$D66*'Acidi &amp; concimi'!AL57*39.1</f>
        <v>0</v>
      </c>
      <c r="AG66" s="415">
        <f>$D66*'Acidi &amp; concimi'!AM57*40.08</f>
        <v>0</v>
      </c>
      <c r="AH66" s="415">
        <f>$D66*'Acidi &amp; concimi'!AN57*24.312</f>
        <v>0</v>
      </c>
      <c r="AI66" s="415">
        <f>$D66*'Acidi &amp; concimi'!AO57*22.9898</f>
        <v>0</v>
      </c>
      <c r="AJ66" s="415">
        <f>$D66*'Acidi &amp; concimi'!AP57*32</f>
        <v>0.050262400000000006</v>
      </c>
      <c r="AK66" s="415">
        <f>$D66*'Acidi &amp; concimi'!AQ57*35.453</f>
        <v>0</v>
      </c>
      <c r="AL66" s="415">
        <f>$D66*'Acidi &amp; concimi'!AR57*55.85</f>
        <v>0</v>
      </c>
      <c r="AM66" s="415">
        <f>$D66*'Acidi &amp; concimi'!AS57*10.8</f>
        <v>0</v>
      </c>
      <c r="AN66" s="415">
        <f>$D66*'Acidi &amp; concimi'!AT57*14.007*63.55</f>
        <v>0</v>
      </c>
      <c r="AO66" s="415">
        <f>$D66*'Acidi &amp; concimi'!AU57*65.38</f>
        <v>0.102604</v>
      </c>
      <c r="AP66" s="415">
        <f>$D66*'Acidi &amp; concimi'!AV57*54.94</f>
        <v>0</v>
      </c>
      <c r="AQ66" s="415">
        <f>$D66*'Acidi &amp; concimi'!AW57*95.95</f>
        <v>0</v>
      </c>
      <c r="AR66" s="379"/>
    </row>
    <row r="67" spans="1:44" s="143" customFormat="1" ht="18">
      <c r="A67" s="142"/>
      <c r="B67" s="410" t="str">
        <f>'Acidi &amp; concimi'!B58:C58</f>
        <v>Quelato de zinc (EDTA)</v>
      </c>
      <c r="C67" s="411">
        <f>'Acidi &amp; concimi'!E58</f>
        <v>0</v>
      </c>
      <c r="D67" s="452"/>
      <c r="E67" s="430"/>
      <c r="F67" s="430"/>
      <c r="G67" s="430"/>
      <c r="H67" s="125"/>
      <c r="I67" s="125"/>
      <c r="J67" s="125"/>
      <c r="K67" s="125"/>
      <c r="L67" s="125"/>
      <c r="M67" s="125"/>
      <c r="N67" s="125"/>
      <c r="O67" s="125"/>
      <c r="P67" s="125"/>
      <c r="Q67" s="125"/>
      <c r="R67" s="125"/>
      <c r="S67" s="125"/>
      <c r="T67" s="125"/>
      <c r="U67" s="125"/>
      <c r="V67" s="125"/>
      <c r="W67" s="125"/>
      <c r="X67" s="125"/>
      <c r="Y67" s="125"/>
      <c r="Z67" s="125"/>
      <c r="AA67" s="413" t="str">
        <f t="shared" si="1"/>
        <v>Quelato de zinc (EDTA)</v>
      </c>
      <c r="AB67" s="414">
        <f>$D67*'Acidi &amp; concimi'!$H58</f>
        <v>0</v>
      </c>
      <c r="AC67" s="415">
        <f>$D67*'Acidi &amp; concimi'!AI58*14.007</f>
        <v>0</v>
      </c>
      <c r="AD67" s="415">
        <f>$D67*'Acidi &amp; concimi'!AJ58*14.007</f>
        <v>0</v>
      </c>
      <c r="AE67" s="415">
        <f>$D67*'Acidi &amp; concimi'!AK58*30.974</f>
        <v>0</v>
      </c>
      <c r="AF67" s="415">
        <f>$D67*'Acidi &amp; concimi'!AL58*39.1</f>
        <v>0</v>
      </c>
      <c r="AG67" s="415">
        <f>$D67*'Acidi &amp; concimi'!AM58*40.08</f>
        <v>0</v>
      </c>
      <c r="AH67" s="415">
        <f>$D67*'Acidi &amp; concimi'!AN58*24.312</f>
        <v>0</v>
      </c>
      <c r="AI67" s="415">
        <f>$D67*'Acidi &amp; concimi'!AO58*22.9898</f>
        <v>0</v>
      </c>
      <c r="AJ67" s="415">
        <f>$D67*'Acidi &amp; concimi'!AP58*32</f>
        <v>0</v>
      </c>
      <c r="AK67" s="415">
        <f>$D67*'Acidi &amp; concimi'!AQ58*35.453</f>
        <v>0</v>
      </c>
      <c r="AL67" s="415">
        <f>$D67*'Acidi &amp; concimi'!AR58*55.85</f>
        <v>0</v>
      </c>
      <c r="AM67" s="415">
        <f>$D67*'Acidi &amp; concimi'!AS58*10.8</f>
        <v>0</v>
      </c>
      <c r="AN67" s="415">
        <f>$D67*'Acidi &amp; concimi'!AT58*14.007*63.55</f>
        <v>0</v>
      </c>
      <c r="AO67" s="415">
        <f>$D67*'Acidi &amp; concimi'!AU58*65.38</f>
        <v>0</v>
      </c>
      <c r="AP67" s="415">
        <f>$D67*'Acidi &amp; concimi'!AV58*54.94</f>
        <v>0</v>
      </c>
      <c r="AQ67" s="415">
        <f>$D67*'Acidi &amp; concimi'!AW58*95.95</f>
        <v>0</v>
      </c>
      <c r="AR67" s="379"/>
    </row>
    <row r="68" spans="1:44" s="143" customFormat="1" ht="18">
      <c r="A68" s="142"/>
      <c r="B68" s="410" t="str">
        <f>'Acidi &amp; concimi'!B59:C59</f>
        <v>Sulfato de manganeso</v>
      </c>
      <c r="C68" s="411" t="str">
        <f>'Acidi &amp; concimi'!E59</f>
        <v>MnSO4*H2O</v>
      </c>
      <c r="D68" s="452">
        <v>0.676</v>
      </c>
      <c r="E68" s="430"/>
      <c r="F68" s="430"/>
      <c r="G68" s="430"/>
      <c r="H68" s="125"/>
      <c r="I68" s="125"/>
      <c r="J68" s="125"/>
      <c r="K68" s="125"/>
      <c r="L68" s="125"/>
      <c r="M68" s="125"/>
      <c r="N68" s="125"/>
      <c r="O68" s="125"/>
      <c r="P68" s="125"/>
      <c r="Q68" s="125"/>
      <c r="R68" s="125"/>
      <c r="S68" s="125"/>
      <c r="T68" s="125"/>
      <c r="U68" s="125"/>
      <c r="V68" s="125"/>
      <c r="W68" s="125"/>
      <c r="X68" s="125"/>
      <c r="Y68" s="125"/>
      <c r="Z68" s="125"/>
      <c r="AA68" s="413" t="str">
        <f t="shared" si="1"/>
        <v>Sulfato de manganeso</v>
      </c>
      <c r="AB68" s="414">
        <f>$D68*'Acidi &amp; concimi'!$H59</f>
        <v>33.800000000000004</v>
      </c>
      <c r="AC68" s="415">
        <f>$D68*'Acidi &amp; concimi'!AI59*14.007</f>
        <v>0</v>
      </c>
      <c r="AD68" s="415">
        <f>$D68*'Acidi &amp; concimi'!AJ59*14.007</f>
        <v>0</v>
      </c>
      <c r="AE68" s="415">
        <f>$D68*'Acidi &amp; concimi'!AK59*30.974</f>
        <v>0</v>
      </c>
      <c r="AF68" s="415">
        <f>$D68*'Acidi &amp; concimi'!AL59*39.1</f>
        <v>0</v>
      </c>
      <c r="AG68" s="415">
        <f>$D68*'Acidi &amp; concimi'!AM59*40.08</f>
        <v>0</v>
      </c>
      <c r="AH68" s="415">
        <f>$D68*'Acidi &amp; concimi'!AN59*24.312</f>
        <v>0</v>
      </c>
      <c r="AI68" s="415">
        <f>$D68*'Acidi &amp; concimi'!AO59*22.9898</f>
        <v>0</v>
      </c>
      <c r="AJ68" s="415">
        <f>$D68*'Acidi &amp; concimi'!AP59*32</f>
        <v>0.12844</v>
      </c>
      <c r="AK68" s="415">
        <f>$D68*'Acidi &amp; concimi'!AQ59*35.453</f>
        <v>0</v>
      </c>
      <c r="AL68" s="415">
        <f>$D68*'Acidi &amp; concimi'!AR59*55.85</f>
        <v>0</v>
      </c>
      <c r="AM68" s="415">
        <f>$D68*'Acidi &amp; concimi'!AS59*10.8</f>
        <v>0</v>
      </c>
      <c r="AN68" s="415">
        <f>$D68*'Acidi &amp; concimi'!AT59*14.007*63.55</f>
        <v>0</v>
      </c>
      <c r="AO68" s="415">
        <f>$D68*'Acidi &amp; concimi'!AU59*65.38</f>
        <v>0</v>
      </c>
      <c r="AP68" s="415">
        <f>$D68*'Acidi &amp; concimi'!AV59*54.94</f>
        <v>0.21969999999999998</v>
      </c>
      <c r="AQ68" s="415">
        <f>$D68*'Acidi &amp; concimi'!AW59*95.95</f>
        <v>0</v>
      </c>
      <c r="AR68" s="379"/>
    </row>
    <row r="69" spans="1:44" s="143" customFormat="1" ht="18">
      <c r="A69" s="142"/>
      <c r="B69" s="410" t="str">
        <f>'Acidi &amp; concimi'!B60:C60</f>
        <v>Quelato de manganeso</v>
      </c>
      <c r="C69" s="411">
        <f>'Acidi &amp; concimi'!E60</f>
        <v>0</v>
      </c>
      <c r="D69" s="452"/>
      <c r="E69" s="430"/>
      <c r="F69" s="430"/>
      <c r="G69" s="430"/>
      <c r="H69" s="125"/>
      <c r="I69" s="125"/>
      <c r="J69" s="125"/>
      <c r="K69" s="125"/>
      <c r="L69" s="125"/>
      <c r="M69" s="125"/>
      <c r="N69" s="125"/>
      <c r="O69" s="125"/>
      <c r="P69" s="125"/>
      <c r="Q69" s="125"/>
      <c r="R69" s="125"/>
      <c r="S69" s="125"/>
      <c r="T69" s="125"/>
      <c r="U69" s="125"/>
      <c r="V69" s="125"/>
      <c r="W69" s="125"/>
      <c r="X69" s="125"/>
      <c r="Y69" s="125"/>
      <c r="Z69" s="125"/>
      <c r="AA69" s="413" t="str">
        <f t="shared" si="1"/>
        <v>Quelato de manganeso</v>
      </c>
      <c r="AB69" s="414">
        <f>$D69*'Acidi &amp; concimi'!$H60</f>
        <v>0</v>
      </c>
      <c r="AC69" s="415">
        <f>$D69*'Acidi &amp; concimi'!AI60*14.007</f>
        <v>0</v>
      </c>
      <c r="AD69" s="415">
        <f>$D69*'Acidi &amp; concimi'!AJ60*14.007</f>
        <v>0</v>
      </c>
      <c r="AE69" s="415">
        <f>$D69*'Acidi &amp; concimi'!AK60*30.974</f>
        <v>0</v>
      </c>
      <c r="AF69" s="415">
        <f>$D69*'Acidi &amp; concimi'!AL60*39.1</f>
        <v>0</v>
      </c>
      <c r="AG69" s="415">
        <f>$D69*'Acidi &amp; concimi'!AM60*40.08</f>
        <v>0</v>
      </c>
      <c r="AH69" s="415">
        <f>$D69*'Acidi &amp; concimi'!AN60*24.312</f>
        <v>0</v>
      </c>
      <c r="AI69" s="415">
        <f>$D69*'Acidi &amp; concimi'!AO60*22.9898</f>
        <v>0</v>
      </c>
      <c r="AJ69" s="415">
        <f>$D69*'Acidi &amp; concimi'!AP60*32</f>
        <v>0</v>
      </c>
      <c r="AK69" s="415">
        <f>$D69*'Acidi &amp; concimi'!AQ60*35.453</f>
        <v>0</v>
      </c>
      <c r="AL69" s="415">
        <f>$D69*'Acidi &amp; concimi'!AR60*55.85</f>
        <v>0</v>
      </c>
      <c r="AM69" s="415">
        <f>$D69*'Acidi &amp; concimi'!AS60*10.8</f>
        <v>0</v>
      </c>
      <c r="AN69" s="415">
        <f>$D69*'Acidi &amp; concimi'!AT60*14.007*63.55</f>
        <v>0</v>
      </c>
      <c r="AO69" s="415">
        <f>$D69*'Acidi &amp; concimi'!AU60*65.38</f>
        <v>0</v>
      </c>
      <c r="AP69" s="415">
        <f>$D69*'Acidi &amp; concimi'!AV60*54.94</f>
        <v>0</v>
      </c>
      <c r="AQ69" s="415">
        <f>$D69*'Acidi &amp; concimi'!AW60*95.95</f>
        <v>0</v>
      </c>
      <c r="AR69" s="379"/>
    </row>
    <row r="70" spans="1:44" s="143" customFormat="1" ht="18">
      <c r="A70" s="142"/>
      <c r="B70" s="410" t="str">
        <f>'Acidi &amp; concimi'!B61:C61</f>
        <v>Heptamolibdato amónico</v>
      </c>
      <c r="C70" s="411" t="str">
        <f>'Acidi &amp; concimi'!E61</f>
        <v>(NH4)6Mo7O24*4H2O</v>
      </c>
      <c r="D70" s="452">
        <v>0.072</v>
      </c>
      <c r="E70" s="430"/>
      <c r="F70" s="430"/>
      <c r="G70" s="430"/>
      <c r="H70" s="125"/>
      <c r="I70" s="125"/>
      <c r="J70" s="125"/>
      <c r="K70" s="125"/>
      <c r="L70" s="125"/>
      <c r="M70" s="125"/>
      <c r="N70" s="125"/>
      <c r="O70" s="125"/>
      <c r="P70" s="125"/>
      <c r="Q70" s="125"/>
      <c r="R70" s="125"/>
      <c r="S70" s="125"/>
      <c r="T70" s="125"/>
      <c r="U70" s="125"/>
      <c r="V70" s="125"/>
      <c r="W70" s="125"/>
      <c r="X70" s="125"/>
      <c r="Y70" s="125"/>
      <c r="Z70" s="125"/>
      <c r="AA70" s="413" t="str">
        <f t="shared" si="1"/>
        <v>Heptamolibdato amónico</v>
      </c>
      <c r="AB70" s="414">
        <f>$D70*'Acidi &amp; concimi'!$H61</f>
        <v>2.6639999999999997</v>
      </c>
      <c r="AC70" s="415">
        <f>$D70*'Acidi &amp; concimi'!AI61*14.007</f>
        <v>0</v>
      </c>
      <c r="AD70" s="415">
        <f>$D70*'Acidi &amp; concimi'!AJ61*14.007</f>
        <v>0.01008</v>
      </c>
      <c r="AE70" s="415">
        <f>$D70*'Acidi &amp; concimi'!AK61*30.974</f>
        <v>0</v>
      </c>
      <c r="AF70" s="415">
        <f>$D70*'Acidi &amp; concimi'!AL61*39.1</f>
        <v>0</v>
      </c>
      <c r="AG70" s="415">
        <f>$D70*'Acidi &amp; concimi'!AM61*40.08</f>
        <v>0</v>
      </c>
      <c r="AH70" s="415">
        <f>$D70*'Acidi &amp; concimi'!AN61*24.312</f>
        <v>0</v>
      </c>
      <c r="AI70" s="415">
        <f>$D70*'Acidi &amp; concimi'!AO61*22.9898</f>
        <v>0</v>
      </c>
      <c r="AJ70" s="415">
        <f>$D70*'Acidi &amp; concimi'!AP61*32</f>
        <v>0</v>
      </c>
      <c r="AK70" s="415">
        <f>$D70*'Acidi &amp; concimi'!AQ61*35.453</f>
        <v>0</v>
      </c>
      <c r="AL70" s="415">
        <f>$D70*'Acidi &amp; concimi'!AR61*55.85</f>
        <v>0</v>
      </c>
      <c r="AM70" s="415">
        <f>$D70*'Acidi &amp; concimi'!AS61*10.8</f>
        <v>0</v>
      </c>
      <c r="AN70" s="415">
        <f>$D70*'Acidi &amp; concimi'!AT61*14.007*63.55</f>
        <v>0</v>
      </c>
      <c r="AO70" s="415">
        <f>$D70*'Acidi &amp; concimi'!AU61*65.38</f>
        <v>0</v>
      </c>
      <c r="AP70" s="415">
        <f>$D70*'Acidi &amp; concimi'!AV61*54.94</f>
        <v>0</v>
      </c>
      <c r="AQ70" s="415">
        <f>$D70*'Acidi &amp; concimi'!AW61*95.95</f>
        <v>0.039167999999999994</v>
      </c>
      <c r="AR70" s="379"/>
    </row>
    <row r="71" spans="1:44" s="143" customFormat="1" ht="18">
      <c r="A71" s="142"/>
      <c r="B71" s="410" t="str">
        <f>'Acidi &amp; concimi'!B62:C62</f>
        <v>Molibdato sódico</v>
      </c>
      <c r="C71" s="411" t="str">
        <f>'Acidi &amp; concimi'!E62</f>
        <v>Na2MoO4*2H2O</v>
      </c>
      <c r="D71" s="452"/>
      <c r="E71" s="430"/>
      <c r="F71" s="430"/>
      <c r="G71" s="430"/>
      <c r="H71" s="125"/>
      <c r="I71" s="125"/>
      <c r="J71" s="125"/>
      <c r="K71" s="125"/>
      <c r="L71" s="125"/>
      <c r="M71" s="125"/>
      <c r="N71" s="125"/>
      <c r="O71" s="125"/>
      <c r="P71" s="125"/>
      <c r="Q71" s="125"/>
      <c r="R71" s="125"/>
      <c r="S71" s="125"/>
      <c r="T71" s="125"/>
      <c r="U71" s="125"/>
      <c r="V71" s="125"/>
      <c r="W71" s="125"/>
      <c r="X71" s="125"/>
      <c r="Y71" s="125"/>
      <c r="Z71" s="125"/>
      <c r="AA71" s="413" t="str">
        <f t="shared" si="1"/>
        <v>Molibdato sódico</v>
      </c>
      <c r="AB71" s="414">
        <f>$D71*'Acidi &amp; concimi'!$H62</f>
        <v>0</v>
      </c>
      <c r="AC71" s="415">
        <f>$D71*'Acidi &amp; concimi'!AI62*14.007</f>
        <v>0</v>
      </c>
      <c r="AD71" s="415">
        <f>$D71*'Acidi &amp; concimi'!AJ62*14.007</f>
        <v>0</v>
      </c>
      <c r="AE71" s="415">
        <f>$D71*'Acidi &amp; concimi'!AK62*30.974</f>
        <v>0</v>
      </c>
      <c r="AF71" s="415">
        <f>$D71*'Acidi &amp; concimi'!AL62*39.1</f>
        <v>0</v>
      </c>
      <c r="AG71" s="415">
        <f>$D71*'Acidi &amp; concimi'!AM62*40.08</f>
        <v>0</v>
      </c>
      <c r="AH71" s="415">
        <f>$D71*'Acidi &amp; concimi'!AN62*24.312</f>
        <v>0</v>
      </c>
      <c r="AI71" s="415">
        <f>$D71*'Acidi &amp; concimi'!AO62*22.9898</f>
        <v>0</v>
      </c>
      <c r="AJ71" s="415">
        <f>$D71*'Acidi &amp; concimi'!AP62*32</f>
        <v>0</v>
      </c>
      <c r="AK71" s="415">
        <f>$D71*'Acidi &amp; concimi'!AQ62*35.453</f>
        <v>0</v>
      </c>
      <c r="AL71" s="415">
        <f>$D71*'Acidi &amp; concimi'!AR62*55.85</f>
        <v>0</v>
      </c>
      <c r="AM71" s="415">
        <f>$D71*'Acidi &amp; concimi'!AS62*10.8</f>
        <v>0</v>
      </c>
      <c r="AN71" s="415">
        <f>$D71*'Acidi &amp; concimi'!AT62*14.007*63.55</f>
        <v>0</v>
      </c>
      <c r="AO71" s="415">
        <f>$D71*'Acidi &amp; concimi'!AU62*65.38</f>
        <v>0</v>
      </c>
      <c r="AP71" s="415">
        <f>$D71*'Acidi &amp; concimi'!AV62*54.94</f>
        <v>0</v>
      </c>
      <c r="AQ71" s="415">
        <f>$D71*'Acidi &amp; concimi'!AW62*95.95</f>
        <v>0</v>
      </c>
      <c r="AR71" s="379"/>
    </row>
    <row r="72" spans="1:44" s="143" customFormat="1" ht="18">
      <c r="A72" s="142"/>
      <c r="B72" s="406" t="str">
        <f>'Acidi &amp; concimi'!B63:C63</f>
        <v>Sales sódicas</v>
      </c>
      <c r="C72" s="411">
        <f>'Acidi &amp; concimi'!E63</f>
        <v>0</v>
      </c>
      <c r="D72" s="444"/>
      <c r="E72" s="332"/>
      <c r="F72" s="332"/>
      <c r="G72" s="332"/>
      <c r="H72" s="125"/>
      <c r="I72" s="125"/>
      <c r="J72" s="125"/>
      <c r="K72" s="125"/>
      <c r="L72" s="125"/>
      <c r="M72" s="125"/>
      <c r="N72" s="125"/>
      <c r="O72" s="125"/>
      <c r="P72" s="125"/>
      <c r="Q72" s="125"/>
      <c r="R72" s="125"/>
      <c r="S72" s="125"/>
      <c r="T72" s="125"/>
      <c r="U72" s="125"/>
      <c r="V72" s="125"/>
      <c r="W72" s="125"/>
      <c r="X72" s="125"/>
      <c r="Y72" s="125"/>
      <c r="Z72" s="125"/>
      <c r="AA72" s="379"/>
      <c r="AB72" s="431"/>
      <c r="AC72" s="404"/>
      <c r="AD72" s="404"/>
      <c r="AE72" s="404"/>
      <c r="AF72" s="404"/>
      <c r="AG72" s="404"/>
      <c r="AH72" s="404"/>
      <c r="AI72" s="404"/>
      <c r="AJ72" s="404"/>
      <c r="AK72" s="404"/>
      <c r="AL72" s="404"/>
      <c r="AM72" s="404"/>
      <c r="AN72" s="404"/>
      <c r="AO72" s="404"/>
      <c r="AP72" s="404"/>
      <c r="AQ72" s="405"/>
      <c r="AR72" s="379"/>
    </row>
    <row r="73" spans="1:44" s="143" customFormat="1" ht="18.75" thickBot="1">
      <c r="A73" s="142"/>
      <c r="B73" s="410" t="str">
        <f>'Acidi &amp; concimi'!B64:C64</f>
        <v>Cloruro sódico</v>
      </c>
      <c r="C73" s="411" t="str">
        <f>'Acidi &amp; concimi'!E64</f>
        <v>NaCl</v>
      </c>
      <c r="D73" s="452"/>
      <c r="E73" s="412"/>
      <c r="F73" s="412"/>
      <c r="G73" s="412"/>
      <c r="H73" s="125"/>
      <c r="I73" s="125"/>
      <c r="J73" s="125"/>
      <c r="K73" s="125"/>
      <c r="L73" s="125"/>
      <c r="M73" s="125"/>
      <c r="N73" s="125"/>
      <c r="O73" s="125"/>
      <c r="P73" s="125"/>
      <c r="Q73" s="125"/>
      <c r="R73" s="125"/>
      <c r="S73" s="125"/>
      <c r="T73" s="125"/>
      <c r="U73" s="125"/>
      <c r="V73" s="125"/>
      <c r="W73" s="125"/>
      <c r="X73" s="125"/>
      <c r="Y73" s="125"/>
      <c r="Z73" s="125"/>
      <c r="AA73" s="432" t="str">
        <f t="shared" si="1"/>
        <v>Cloruro sódico</v>
      </c>
      <c r="AB73" s="414">
        <f>$D73*'Acidi &amp; concimi'!$H64</f>
        <v>0</v>
      </c>
      <c r="AC73" s="415">
        <f>$D73*'Acidi &amp; concimi'!AI64*14.007</f>
        <v>0</v>
      </c>
      <c r="AD73" s="415">
        <f>$D73*'Acidi &amp; concimi'!AJ64*14.007</f>
        <v>0</v>
      </c>
      <c r="AE73" s="415">
        <f>$D73*'Acidi &amp; concimi'!AK64*30.974</f>
        <v>0</v>
      </c>
      <c r="AF73" s="415">
        <f>$D73*'Acidi &amp; concimi'!AL64*39.1</f>
        <v>0</v>
      </c>
      <c r="AG73" s="415">
        <f>$D73*'Acidi &amp; concimi'!AM64*40.08</f>
        <v>0</v>
      </c>
      <c r="AH73" s="415">
        <f>$D73*'Acidi &amp; concimi'!AN64*24.312</f>
        <v>0</v>
      </c>
      <c r="AI73" s="415">
        <f>$D73*'Acidi &amp; concimi'!AO64*22.9898</f>
        <v>0</v>
      </c>
      <c r="AJ73" s="415">
        <f>$D73*'Acidi &amp; concimi'!AP64*32</f>
        <v>0</v>
      </c>
      <c r="AK73" s="415">
        <f>$D73*'Acidi &amp; concimi'!AQ64*35.453</f>
        <v>0</v>
      </c>
      <c r="AL73" s="415">
        <f>$D73*'Acidi &amp; concimi'!AR64*55.85</f>
        <v>0</v>
      </c>
      <c r="AM73" s="415">
        <f>$D73*'Acidi &amp; concimi'!AS64*10.8</f>
        <v>0</v>
      </c>
      <c r="AN73" s="415">
        <f>$D73*'Acidi &amp; concimi'!AT64*14.007*63.55</f>
        <v>0</v>
      </c>
      <c r="AO73" s="415">
        <f>$D73*'Acidi &amp; concimi'!AU64*65.38</f>
        <v>0</v>
      </c>
      <c r="AP73" s="415">
        <f>$D73*'Acidi &amp; concimi'!AV64*54.94</f>
        <v>0</v>
      </c>
      <c r="AQ73" s="415">
        <f>$D73*'Acidi &amp; concimi'!AW64*95.95</f>
        <v>0</v>
      </c>
      <c r="AR73" s="379"/>
    </row>
    <row r="74" spans="1:44" s="143" customFormat="1" ht="18">
      <c r="A74" s="142"/>
      <c r="B74" s="410"/>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433"/>
      <c r="AB74" s="434"/>
      <c r="AC74" s="435" t="s">
        <v>0</v>
      </c>
      <c r="AD74" s="435" t="s">
        <v>1</v>
      </c>
      <c r="AE74" s="435" t="s">
        <v>2</v>
      </c>
      <c r="AF74" s="435" t="s">
        <v>3</v>
      </c>
      <c r="AG74" s="435" t="s">
        <v>4</v>
      </c>
      <c r="AH74" s="435" t="s">
        <v>5</v>
      </c>
      <c r="AI74" s="435" t="s">
        <v>6</v>
      </c>
      <c r="AJ74" s="435" t="s">
        <v>7</v>
      </c>
      <c r="AK74" s="435" t="s">
        <v>8</v>
      </c>
      <c r="AL74" s="435" t="s">
        <v>9</v>
      </c>
      <c r="AM74" s="435" t="s">
        <v>10</v>
      </c>
      <c r="AN74" s="435" t="s">
        <v>11</v>
      </c>
      <c r="AO74" s="435" t="s">
        <v>12</v>
      </c>
      <c r="AP74" s="435" t="s">
        <v>13</v>
      </c>
      <c r="AQ74" s="436" t="s">
        <v>14</v>
      </c>
      <c r="AR74" s="376"/>
    </row>
    <row r="75" spans="1:44" s="143" customFormat="1" ht="18.75" thickBot="1">
      <c r="A75" s="142"/>
      <c r="B75" s="410"/>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437" t="s">
        <v>94</v>
      </c>
      <c r="AB75" s="438">
        <f>SUM(AB21:AB73)</f>
        <v>399.03341999999986</v>
      </c>
      <c r="AC75" s="438">
        <f>SUM(AC21:AC73)</f>
        <v>78.44690560000001</v>
      </c>
      <c r="AD75" s="438">
        <f aca="true" t="shared" si="2" ref="AD75:AQ75">SUM(AD21:AD73)</f>
        <v>5.6127199999999995</v>
      </c>
      <c r="AE75" s="438">
        <f t="shared" si="2"/>
        <v>12.39236352</v>
      </c>
      <c r="AF75" s="438">
        <f t="shared" si="2"/>
        <v>125.132792</v>
      </c>
      <c r="AG75" s="438">
        <f t="shared" si="2"/>
        <v>40.124656</v>
      </c>
      <c r="AH75" s="438">
        <f t="shared" si="2"/>
        <v>7.386364080000002</v>
      </c>
      <c r="AI75" s="438">
        <f t="shared" si="2"/>
        <v>0.092444</v>
      </c>
      <c r="AJ75" s="438">
        <f t="shared" si="2"/>
        <v>12.725408</v>
      </c>
      <c r="AK75" s="438">
        <f t="shared" si="2"/>
        <v>0</v>
      </c>
      <c r="AL75" s="438">
        <f t="shared" si="2"/>
        <v>0.14159999999999998</v>
      </c>
      <c r="AM75" s="438">
        <f t="shared" si="2"/>
        <v>0.08633199999999999</v>
      </c>
      <c r="AN75" s="438">
        <f t="shared" si="2"/>
        <v>0.30002994000000005</v>
      </c>
      <c r="AO75" s="438">
        <f t="shared" si="2"/>
        <v>0.102604</v>
      </c>
      <c r="AP75" s="438">
        <f t="shared" si="2"/>
        <v>0.21969999999999998</v>
      </c>
      <c r="AQ75" s="438">
        <f t="shared" si="2"/>
        <v>0.039167999999999994</v>
      </c>
      <c r="AR75" s="376"/>
    </row>
    <row r="76" spans="17:44" s="125" customFormat="1" ht="35.25" customHeight="1">
      <c r="Q76" s="149"/>
      <c r="R76" s="149"/>
      <c r="S76" s="149"/>
      <c r="T76" s="149"/>
      <c r="U76" s="149"/>
      <c r="AA76" s="379"/>
      <c r="AB76" s="379"/>
      <c r="AC76" s="379"/>
      <c r="AD76" s="379"/>
      <c r="AE76" s="379"/>
      <c r="AF76" s="379"/>
      <c r="AG76" s="379"/>
      <c r="AH76" s="379"/>
      <c r="AI76" s="379"/>
      <c r="AJ76" s="379"/>
      <c r="AK76" s="379"/>
      <c r="AL76" s="379"/>
      <c r="AM76" s="379"/>
      <c r="AN76" s="379"/>
      <c r="AO76" s="379"/>
      <c r="AP76" s="379"/>
      <c r="AQ76" s="379"/>
      <c r="AR76" s="379"/>
    </row>
    <row r="77" spans="2:44" s="125" customFormat="1" ht="18">
      <c r="B77" s="147"/>
      <c r="AA77" s="379"/>
      <c r="AB77" s="379"/>
      <c r="AC77" s="379"/>
      <c r="AD77" s="379"/>
      <c r="AE77" s="379"/>
      <c r="AF77" s="379"/>
      <c r="AG77" s="379"/>
      <c r="AH77" s="379"/>
      <c r="AI77" s="379"/>
      <c r="AJ77" s="379"/>
      <c r="AK77" s="379"/>
      <c r="AL77" s="379"/>
      <c r="AM77" s="379"/>
      <c r="AN77" s="379"/>
      <c r="AO77" s="379"/>
      <c r="AP77" s="379"/>
      <c r="AQ77" s="379"/>
      <c r="AR77" s="379"/>
    </row>
    <row r="78" spans="2:44" s="125" customFormat="1" ht="18">
      <c r="B78" s="428"/>
      <c r="C78" s="170"/>
      <c r="D78" s="170"/>
      <c r="E78" s="170"/>
      <c r="F78" s="170"/>
      <c r="G78" s="170"/>
      <c r="H78" s="170"/>
      <c r="I78" s="170"/>
      <c r="J78" s="170"/>
      <c r="K78" s="170"/>
      <c r="L78" s="170"/>
      <c r="M78" s="170"/>
      <c r="N78" s="170"/>
      <c r="O78" s="170"/>
      <c r="P78" s="170"/>
      <c r="Q78" s="170"/>
      <c r="R78" s="170"/>
      <c r="T78" s="170"/>
      <c r="U78" s="170"/>
      <c r="AA78" s="379"/>
      <c r="AB78" s="379"/>
      <c r="AC78" s="379"/>
      <c r="AD78" s="379"/>
      <c r="AE78" s="379"/>
      <c r="AF78" s="379"/>
      <c r="AG78" s="379"/>
      <c r="AH78" s="379"/>
      <c r="AI78" s="379"/>
      <c r="AJ78" s="439"/>
      <c r="AK78" s="379"/>
      <c r="AL78" s="379"/>
      <c r="AM78" s="379"/>
      <c r="AN78" s="379"/>
      <c r="AO78" s="379"/>
      <c r="AP78" s="379"/>
      <c r="AQ78" s="379"/>
      <c r="AR78" s="379"/>
    </row>
    <row r="79" spans="2:44" s="125" customFormat="1" ht="16.5" customHeight="1">
      <c r="B79" s="440"/>
      <c r="C79" s="419"/>
      <c r="D79" s="419"/>
      <c r="E79" s="419"/>
      <c r="F79" s="419"/>
      <c r="G79" s="419"/>
      <c r="H79" s="419"/>
      <c r="I79" s="419"/>
      <c r="J79" s="419"/>
      <c r="K79" s="419"/>
      <c r="L79" s="419"/>
      <c r="M79" s="419"/>
      <c r="N79" s="419"/>
      <c r="O79" s="419"/>
      <c r="P79" s="419"/>
      <c r="Q79" s="419"/>
      <c r="R79" s="419"/>
      <c r="T79" s="441"/>
      <c r="U79" s="442"/>
      <c r="AA79" s="379"/>
      <c r="AB79" s="379"/>
      <c r="AC79" s="379"/>
      <c r="AD79" s="379"/>
      <c r="AE79" s="379"/>
      <c r="AF79" s="379"/>
      <c r="AG79" s="379"/>
      <c r="AH79" s="379"/>
      <c r="AI79" s="379"/>
      <c r="AJ79" s="379"/>
      <c r="AK79" s="379"/>
      <c r="AL79" s="379"/>
      <c r="AM79" s="379"/>
      <c r="AN79" s="379"/>
      <c r="AO79" s="379"/>
      <c r="AP79" s="379"/>
      <c r="AQ79" s="379"/>
      <c r="AR79" s="379"/>
    </row>
    <row r="80" spans="2:44" s="125" customFormat="1" ht="18">
      <c r="B80" s="186"/>
      <c r="C80" s="443"/>
      <c r="D80" s="443"/>
      <c r="E80" s="443"/>
      <c r="F80" s="443"/>
      <c r="G80" s="443"/>
      <c r="H80" s="443"/>
      <c r="I80" s="443"/>
      <c r="J80" s="443"/>
      <c r="K80" s="443"/>
      <c r="L80" s="443"/>
      <c r="M80" s="443"/>
      <c r="N80" s="443"/>
      <c r="O80" s="443"/>
      <c r="P80" s="443"/>
      <c r="Q80" s="443"/>
      <c r="R80" s="443"/>
      <c r="T80" s="147"/>
      <c r="U80" s="228"/>
      <c r="AA80" s="379"/>
      <c r="AB80" s="379"/>
      <c r="AC80" s="379"/>
      <c r="AD80" s="379"/>
      <c r="AE80" s="379"/>
      <c r="AF80" s="379"/>
      <c r="AG80" s="379"/>
      <c r="AH80" s="379"/>
      <c r="AI80" s="379"/>
      <c r="AJ80" s="439"/>
      <c r="AK80" s="379"/>
      <c r="AL80" s="379"/>
      <c r="AM80" s="379"/>
      <c r="AN80" s="379"/>
      <c r="AO80" s="379"/>
      <c r="AP80" s="379"/>
      <c r="AQ80" s="379"/>
      <c r="AR80" s="379"/>
    </row>
    <row r="81" spans="2:44" s="125" customFormat="1" ht="18">
      <c r="B81" s="216"/>
      <c r="C81" s="389"/>
      <c r="D81" s="389"/>
      <c r="E81" s="389"/>
      <c r="F81" s="389"/>
      <c r="G81" s="389"/>
      <c r="H81" s="389"/>
      <c r="I81" s="389"/>
      <c r="J81" s="389"/>
      <c r="K81" s="389"/>
      <c r="L81" s="389"/>
      <c r="M81" s="389"/>
      <c r="N81" s="389"/>
      <c r="O81" s="389"/>
      <c r="P81" s="391"/>
      <c r="Q81" s="391"/>
      <c r="R81" s="391"/>
      <c r="S81" s="391"/>
      <c r="T81" s="391"/>
      <c r="U81" s="391"/>
      <c r="AA81" s="379"/>
      <c r="AB81" s="379"/>
      <c r="AC81" s="379"/>
      <c r="AD81" s="379"/>
      <c r="AE81" s="379"/>
      <c r="AF81" s="379"/>
      <c r="AG81" s="379"/>
      <c r="AH81" s="379"/>
      <c r="AI81" s="379"/>
      <c r="AJ81" s="379"/>
      <c r="AK81" s="439"/>
      <c r="AL81" s="379"/>
      <c r="AM81" s="379"/>
      <c r="AN81" s="379"/>
      <c r="AO81" s="379"/>
      <c r="AP81" s="379"/>
      <c r="AQ81" s="379"/>
      <c r="AR81" s="379"/>
    </row>
    <row r="82" spans="2:44" s="125" customFormat="1" ht="20.25" customHeight="1">
      <c r="B82" s="124"/>
      <c r="C82" s="345"/>
      <c r="E82" s="233"/>
      <c r="G82" s="389"/>
      <c r="H82" s="389"/>
      <c r="I82" s="389"/>
      <c r="J82" s="389"/>
      <c r="K82" s="389"/>
      <c r="L82" s="389"/>
      <c r="M82" s="389"/>
      <c r="N82" s="389"/>
      <c r="O82" s="389"/>
      <c r="P82" s="391"/>
      <c r="Q82" s="391"/>
      <c r="R82" s="391"/>
      <c r="S82" s="391"/>
      <c r="T82" s="391"/>
      <c r="U82" s="391"/>
      <c r="AA82" s="379"/>
      <c r="AB82" s="379"/>
      <c r="AC82" s="379"/>
      <c r="AD82" s="379"/>
      <c r="AE82" s="379"/>
      <c r="AF82" s="379"/>
      <c r="AG82" s="379"/>
      <c r="AH82" s="379"/>
      <c r="AI82" s="379"/>
      <c r="AJ82" s="379"/>
      <c r="AK82" s="439"/>
      <c r="AL82" s="379"/>
      <c r="AM82" s="379"/>
      <c r="AN82" s="379"/>
      <c r="AO82" s="379"/>
      <c r="AP82" s="379"/>
      <c r="AQ82" s="379"/>
      <c r="AR82" s="379"/>
    </row>
    <row r="83" spans="2:44" s="125" customFormat="1" ht="18">
      <c r="B83" s="444"/>
      <c r="C83" s="444"/>
      <c r="D83" s="444"/>
      <c r="E83" s="444"/>
      <c r="F83" s="233"/>
      <c r="G83" s="233"/>
      <c r="L83" s="233"/>
      <c r="M83" s="233"/>
      <c r="N83" s="233"/>
      <c r="O83" s="233"/>
      <c r="P83" s="445"/>
      <c r="Q83" s="445"/>
      <c r="R83" s="445"/>
      <c r="S83" s="445"/>
      <c r="T83" s="445"/>
      <c r="U83" s="445"/>
      <c r="AA83" s="379"/>
      <c r="AB83" s="379"/>
      <c r="AC83" s="379"/>
      <c r="AD83" s="379"/>
      <c r="AE83" s="379"/>
      <c r="AF83" s="379"/>
      <c r="AG83" s="379"/>
      <c r="AH83" s="379"/>
      <c r="AI83" s="379"/>
      <c r="AJ83" s="379"/>
      <c r="AK83" s="379"/>
      <c r="AL83" s="379"/>
      <c r="AM83" s="379"/>
      <c r="AN83" s="379"/>
      <c r="AO83" s="379"/>
      <c r="AP83" s="379"/>
      <c r="AQ83" s="379"/>
      <c r="AR83" s="379"/>
    </row>
    <row r="84" spans="1:44" s="125" customFormat="1" ht="32.25" customHeight="1">
      <c r="A84" s="389"/>
      <c r="B84" s="326"/>
      <c r="C84" s="326"/>
      <c r="D84" s="326"/>
      <c r="E84" s="326"/>
      <c r="F84" s="326"/>
      <c r="G84" s="326"/>
      <c r="H84" s="326"/>
      <c r="I84" s="326"/>
      <c r="J84" s="326"/>
      <c r="K84" s="326"/>
      <c r="L84" s="326"/>
      <c r="M84" s="326"/>
      <c r="N84" s="326"/>
      <c r="O84" s="326"/>
      <c r="P84" s="326"/>
      <c r="Q84" s="445"/>
      <c r="R84" s="445"/>
      <c r="S84" s="445"/>
      <c r="T84" s="445"/>
      <c r="U84" s="445"/>
      <c r="AA84" s="379"/>
      <c r="AB84" s="379"/>
      <c r="AC84" s="379"/>
      <c r="AD84" s="379"/>
      <c r="AE84" s="379"/>
      <c r="AF84" s="379"/>
      <c r="AG84" s="379"/>
      <c r="AH84" s="379"/>
      <c r="AI84" s="379"/>
      <c r="AJ84" s="379"/>
      <c r="AK84" s="379"/>
      <c r="AL84" s="379"/>
      <c r="AM84" s="379"/>
      <c r="AN84" s="379"/>
      <c r="AO84" s="379"/>
      <c r="AP84" s="379"/>
      <c r="AQ84" s="379"/>
      <c r="AR84" s="379"/>
    </row>
    <row r="85" spans="2:44" s="125" customFormat="1" ht="27.75" customHeight="1">
      <c r="B85" s="170"/>
      <c r="C85" s="199"/>
      <c r="D85" s="199"/>
      <c r="E85" s="199"/>
      <c r="G85" s="446"/>
      <c r="H85" s="446"/>
      <c r="I85" s="447"/>
      <c r="K85" s="446"/>
      <c r="L85" s="446"/>
      <c r="M85" s="447"/>
      <c r="Q85" s="229"/>
      <c r="R85" s="229"/>
      <c r="S85" s="229"/>
      <c r="T85" s="229"/>
      <c r="U85" s="229"/>
      <c r="AA85" s="379"/>
      <c r="AB85" s="379"/>
      <c r="AC85" s="379"/>
      <c r="AD85" s="379"/>
      <c r="AE85" s="379"/>
      <c r="AF85" s="379"/>
      <c r="AG85" s="379"/>
      <c r="AH85" s="379"/>
      <c r="AI85" s="379"/>
      <c r="AJ85" s="379"/>
      <c r="AK85" s="379"/>
      <c r="AL85" s="379"/>
      <c r="AM85" s="379"/>
      <c r="AN85" s="379"/>
      <c r="AO85" s="379"/>
      <c r="AP85" s="379"/>
      <c r="AQ85" s="379"/>
      <c r="AR85" s="379"/>
    </row>
    <row r="86" spans="2:44" s="125" customFormat="1" ht="18.75" customHeight="1">
      <c r="B86" s="147"/>
      <c r="AA86" s="379"/>
      <c r="AB86" s="379"/>
      <c r="AC86" s="379"/>
      <c r="AD86" s="379"/>
      <c r="AE86" s="379"/>
      <c r="AF86" s="379"/>
      <c r="AG86" s="379"/>
      <c r="AH86" s="379"/>
      <c r="AI86" s="379"/>
      <c r="AJ86" s="379"/>
      <c r="AK86" s="379"/>
      <c r="AL86" s="379"/>
      <c r="AM86" s="379"/>
      <c r="AN86" s="379"/>
      <c r="AO86" s="379"/>
      <c r="AP86" s="379"/>
      <c r="AQ86" s="379"/>
      <c r="AR86" s="379"/>
    </row>
    <row r="87" spans="2:44" s="125" customFormat="1" ht="18">
      <c r="B87" s="428"/>
      <c r="C87" s="170"/>
      <c r="D87" s="170"/>
      <c r="E87" s="170"/>
      <c r="F87" s="170"/>
      <c r="G87" s="170"/>
      <c r="H87" s="170"/>
      <c r="I87" s="170"/>
      <c r="J87" s="170"/>
      <c r="K87" s="170"/>
      <c r="L87" s="170"/>
      <c r="M87" s="170"/>
      <c r="N87" s="170"/>
      <c r="O87" s="170"/>
      <c r="P87" s="170"/>
      <c r="Q87" s="170"/>
      <c r="R87" s="170"/>
      <c r="T87" s="170"/>
      <c r="U87" s="170"/>
      <c r="AA87" s="379"/>
      <c r="AB87" s="379"/>
      <c r="AC87" s="379"/>
      <c r="AD87" s="379"/>
      <c r="AE87" s="379"/>
      <c r="AF87" s="379"/>
      <c r="AG87" s="379"/>
      <c r="AH87" s="379"/>
      <c r="AI87" s="379"/>
      <c r="AJ87" s="379"/>
      <c r="AK87" s="439"/>
      <c r="AL87" s="379"/>
      <c r="AM87" s="379"/>
      <c r="AN87" s="379"/>
      <c r="AO87" s="379"/>
      <c r="AP87" s="379"/>
      <c r="AQ87" s="379"/>
      <c r="AR87" s="379"/>
    </row>
    <row r="88" spans="2:44" s="125" customFormat="1" ht="18">
      <c r="B88" s="440"/>
      <c r="C88" s="419"/>
      <c r="D88" s="419"/>
      <c r="E88" s="419"/>
      <c r="F88" s="419"/>
      <c r="G88" s="419"/>
      <c r="H88" s="419"/>
      <c r="I88" s="419"/>
      <c r="J88" s="419"/>
      <c r="K88" s="419"/>
      <c r="L88" s="419"/>
      <c r="M88" s="419"/>
      <c r="N88" s="419"/>
      <c r="O88" s="419"/>
      <c r="P88" s="419"/>
      <c r="Q88" s="419"/>
      <c r="R88" s="419"/>
      <c r="T88" s="441"/>
      <c r="U88" s="442"/>
      <c r="AA88" s="379"/>
      <c r="AB88" s="379"/>
      <c r="AC88" s="379"/>
      <c r="AD88" s="379"/>
      <c r="AE88" s="379"/>
      <c r="AF88" s="379"/>
      <c r="AG88" s="379"/>
      <c r="AH88" s="379"/>
      <c r="AI88" s="379"/>
      <c r="AJ88" s="379"/>
      <c r="AK88" s="379"/>
      <c r="AL88" s="379"/>
      <c r="AM88" s="379"/>
      <c r="AN88" s="379"/>
      <c r="AO88" s="379"/>
      <c r="AP88" s="379"/>
      <c r="AQ88" s="379"/>
      <c r="AR88" s="379"/>
    </row>
    <row r="89" spans="2:44" s="125" customFormat="1" ht="18">
      <c r="B89" s="186"/>
      <c r="C89" s="443"/>
      <c r="D89" s="443"/>
      <c r="E89" s="443"/>
      <c r="F89" s="443"/>
      <c r="G89" s="443"/>
      <c r="H89" s="443"/>
      <c r="I89" s="443"/>
      <c r="J89" s="443"/>
      <c r="K89" s="443"/>
      <c r="L89" s="443"/>
      <c r="M89" s="443"/>
      <c r="N89" s="443"/>
      <c r="O89" s="443"/>
      <c r="P89" s="443"/>
      <c r="Q89" s="443"/>
      <c r="R89" s="443"/>
      <c r="T89" s="147"/>
      <c r="U89" s="228"/>
      <c r="AA89" s="379"/>
      <c r="AB89" s="379"/>
      <c r="AC89" s="379"/>
      <c r="AD89" s="379"/>
      <c r="AE89" s="379"/>
      <c r="AF89" s="379"/>
      <c r="AG89" s="379"/>
      <c r="AH89" s="379"/>
      <c r="AI89" s="379"/>
      <c r="AJ89" s="379"/>
      <c r="AK89" s="439"/>
      <c r="AL89" s="379"/>
      <c r="AM89" s="379"/>
      <c r="AN89" s="379"/>
      <c r="AO89" s="379"/>
      <c r="AP89" s="379"/>
      <c r="AQ89" s="379"/>
      <c r="AR89" s="379"/>
    </row>
    <row r="90" spans="2:44" s="125" customFormat="1" ht="18">
      <c r="B90" s="216"/>
      <c r="C90" s="389"/>
      <c r="D90" s="389"/>
      <c r="E90" s="389"/>
      <c r="F90" s="389"/>
      <c r="G90" s="389"/>
      <c r="H90" s="389"/>
      <c r="I90" s="389"/>
      <c r="J90" s="389"/>
      <c r="K90" s="389"/>
      <c r="L90" s="389"/>
      <c r="M90" s="389"/>
      <c r="N90" s="389"/>
      <c r="O90" s="389"/>
      <c r="P90" s="391"/>
      <c r="Q90" s="391"/>
      <c r="R90" s="391"/>
      <c r="S90" s="391"/>
      <c r="T90" s="391"/>
      <c r="U90" s="391"/>
      <c r="AA90" s="379"/>
      <c r="AB90" s="379"/>
      <c r="AC90" s="379"/>
      <c r="AD90" s="379"/>
      <c r="AE90" s="379"/>
      <c r="AF90" s="379"/>
      <c r="AG90" s="379"/>
      <c r="AH90" s="379"/>
      <c r="AI90" s="379"/>
      <c r="AJ90" s="379"/>
      <c r="AK90" s="439"/>
      <c r="AL90" s="379"/>
      <c r="AM90" s="379"/>
      <c r="AN90" s="379"/>
      <c r="AO90" s="379"/>
      <c r="AP90" s="379"/>
      <c r="AQ90" s="379"/>
      <c r="AR90" s="379"/>
    </row>
    <row r="91" spans="2:44" s="104" customFormat="1" ht="20.25" customHeight="1">
      <c r="B91" s="296"/>
      <c r="C91" s="297"/>
      <c r="E91" s="298"/>
      <c r="F91" s="110"/>
      <c r="G91" s="275"/>
      <c r="H91" s="275"/>
      <c r="I91" s="275"/>
      <c r="J91" s="275"/>
      <c r="K91" s="275"/>
      <c r="L91" s="275"/>
      <c r="M91" s="275"/>
      <c r="N91" s="275"/>
      <c r="O91" s="275"/>
      <c r="P91" s="295"/>
      <c r="Q91" s="295"/>
      <c r="R91" s="295"/>
      <c r="S91" s="295"/>
      <c r="T91" s="295"/>
      <c r="U91" s="295"/>
      <c r="AA91" s="379"/>
      <c r="AB91" s="379"/>
      <c r="AC91" s="379"/>
      <c r="AD91" s="379"/>
      <c r="AE91" s="379"/>
      <c r="AF91" s="379"/>
      <c r="AG91" s="379"/>
      <c r="AH91" s="379"/>
      <c r="AI91" s="379"/>
      <c r="AJ91" s="379"/>
      <c r="AK91" s="439"/>
      <c r="AL91" s="379"/>
      <c r="AM91" s="379"/>
      <c r="AN91" s="379"/>
      <c r="AO91" s="379"/>
      <c r="AP91" s="379"/>
      <c r="AQ91" s="379"/>
      <c r="AR91" s="379"/>
    </row>
    <row r="92" spans="2:44" s="104" customFormat="1" ht="15.75">
      <c r="B92" s="318"/>
      <c r="C92" s="318"/>
      <c r="D92" s="318"/>
      <c r="E92" s="318"/>
      <c r="F92" s="298"/>
      <c r="G92" s="298"/>
      <c r="L92" s="298"/>
      <c r="M92" s="298"/>
      <c r="N92" s="298"/>
      <c r="O92" s="298"/>
      <c r="P92" s="319"/>
      <c r="Q92" s="319"/>
      <c r="R92" s="319"/>
      <c r="S92" s="319"/>
      <c r="T92" s="319"/>
      <c r="U92" s="319"/>
      <c r="AA92" s="379"/>
      <c r="AB92" s="379"/>
      <c r="AC92" s="379"/>
      <c r="AD92" s="379"/>
      <c r="AE92" s="379"/>
      <c r="AF92" s="379"/>
      <c r="AG92" s="379"/>
      <c r="AH92" s="379"/>
      <c r="AI92" s="379"/>
      <c r="AJ92" s="379"/>
      <c r="AK92" s="379"/>
      <c r="AL92" s="379"/>
      <c r="AM92" s="379"/>
      <c r="AN92" s="379"/>
      <c r="AO92" s="379"/>
      <c r="AP92" s="379"/>
      <c r="AQ92" s="379"/>
      <c r="AR92" s="379"/>
    </row>
    <row r="93" spans="1:44" s="104" customFormat="1" ht="15">
      <c r="A93" s="275"/>
      <c r="B93" s="275"/>
      <c r="C93" s="275"/>
      <c r="D93" s="295"/>
      <c r="E93" s="295"/>
      <c r="F93" s="295"/>
      <c r="G93" s="295"/>
      <c r="L93" s="298"/>
      <c r="M93" s="298"/>
      <c r="N93" s="298"/>
      <c r="O93" s="298"/>
      <c r="P93" s="319"/>
      <c r="Q93" s="319"/>
      <c r="R93" s="319"/>
      <c r="S93" s="319"/>
      <c r="T93" s="319"/>
      <c r="U93" s="319"/>
      <c r="AA93" s="379"/>
      <c r="AB93" s="379"/>
      <c r="AC93" s="379"/>
      <c r="AD93" s="379"/>
      <c r="AE93" s="379"/>
      <c r="AF93" s="379"/>
      <c r="AG93" s="379"/>
      <c r="AH93" s="379"/>
      <c r="AI93" s="379"/>
      <c r="AJ93" s="379"/>
      <c r="AK93" s="379"/>
      <c r="AL93" s="379"/>
      <c r="AM93" s="379"/>
      <c r="AN93" s="379"/>
      <c r="AO93" s="379"/>
      <c r="AP93" s="379"/>
      <c r="AQ93" s="379"/>
      <c r="AR93" s="379"/>
    </row>
    <row r="94" spans="1:44" s="104" customFormat="1" ht="18">
      <c r="A94" s="275"/>
      <c r="B94" s="326"/>
      <c r="C94" s="326"/>
      <c r="D94" s="326"/>
      <c r="E94" s="326"/>
      <c r="F94" s="326"/>
      <c r="G94" s="326"/>
      <c r="H94" s="326"/>
      <c r="I94" s="326"/>
      <c r="J94" s="326"/>
      <c r="K94" s="326"/>
      <c r="L94" s="326"/>
      <c r="M94" s="326"/>
      <c r="N94" s="326"/>
      <c r="O94" s="326"/>
      <c r="P94" s="326"/>
      <c r="Q94" s="319"/>
      <c r="R94" s="319"/>
      <c r="S94" s="319"/>
      <c r="T94" s="319"/>
      <c r="U94" s="319"/>
      <c r="AA94" s="379"/>
      <c r="AB94" s="379"/>
      <c r="AC94" s="379"/>
      <c r="AD94" s="379"/>
      <c r="AE94" s="379"/>
      <c r="AF94" s="379"/>
      <c r="AG94" s="379"/>
      <c r="AH94" s="379"/>
      <c r="AI94" s="379"/>
      <c r="AJ94" s="379"/>
      <c r="AK94" s="379"/>
      <c r="AL94" s="379"/>
      <c r="AM94" s="379"/>
      <c r="AN94" s="379"/>
      <c r="AO94" s="379"/>
      <c r="AP94" s="379"/>
      <c r="AQ94" s="379"/>
      <c r="AR94" s="379"/>
    </row>
    <row r="95" spans="2:44" s="104" customFormat="1" ht="37.5" customHeight="1">
      <c r="B95" s="103"/>
      <c r="C95" s="300"/>
      <c r="D95" s="300"/>
      <c r="E95" s="300"/>
      <c r="G95" s="276"/>
      <c r="H95" s="276"/>
      <c r="I95" s="277"/>
      <c r="K95" s="276"/>
      <c r="L95" s="276"/>
      <c r="M95" s="277"/>
      <c r="Q95" s="185"/>
      <c r="R95" s="185"/>
      <c r="S95" s="185"/>
      <c r="T95" s="185"/>
      <c r="U95" s="185"/>
      <c r="AA95" s="379"/>
      <c r="AB95" s="379"/>
      <c r="AC95" s="379"/>
      <c r="AD95" s="379"/>
      <c r="AE95" s="379"/>
      <c r="AF95" s="379"/>
      <c r="AG95" s="379"/>
      <c r="AH95" s="379"/>
      <c r="AI95" s="379"/>
      <c r="AJ95" s="379"/>
      <c r="AK95" s="379"/>
      <c r="AL95" s="379"/>
      <c r="AM95" s="379"/>
      <c r="AN95" s="379"/>
      <c r="AO95" s="379"/>
      <c r="AP95" s="379"/>
      <c r="AQ95" s="379"/>
      <c r="AR95" s="379"/>
    </row>
    <row r="96" spans="2:44" s="104" customFormat="1" ht="21" customHeight="1">
      <c r="B96" s="110"/>
      <c r="C96" s="109"/>
      <c r="D96" s="109"/>
      <c r="E96" s="109"/>
      <c r="F96" s="109"/>
      <c r="G96" s="109"/>
      <c r="H96" s="109"/>
      <c r="I96" s="109"/>
      <c r="AA96" s="379"/>
      <c r="AB96" s="379"/>
      <c r="AC96" s="379"/>
      <c r="AD96" s="379"/>
      <c r="AE96" s="379"/>
      <c r="AF96" s="379"/>
      <c r="AG96" s="379"/>
      <c r="AH96" s="379"/>
      <c r="AI96" s="379"/>
      <c r="AJ96" s="379"/>
      <c r="AK96" s="379"/>
      <c r="AL96" s="379"/>
      <c r="AM96" s="379"/>
      <c r="AN96" s="379"/>
      <c r="AO96" s="379"/>
      <c r="AP96" s="379"/>
      <c r="AQ96" s="379"/>
      <c r="AR96" s="379"/>
    </row>
    <row r="97" spans="2:44" s="104" customFormat="1" ht="15.75">
      <c r="B97" s="310"/>
      <c r="C97" s="102"/>
      <c r="D97" s="102"/>
      <c r="E97" s="102"/>
      <c r="F97" s="102"/>
      <c r="G97" s="102"/>
      <c r="H97" s="102"/>
      <c r="I97" s="102"/>
      <c r="J97" s="102"/>
      <c r="K97" s="102"/>
      <c r="L97" s="102"/>
      <c r="M97" s="103"/>
      <c r="N97" s="103"/>
      <c r="O97" s="103"/>
      <c r="P97" s="103"/>
      <c r="Q97" s="103"/>
      <c r="R97" s="103"/>
      <c r="T97" s="103"/>
      <c r="U97" s="103"/>
      <c r="AA97" s="379"/>
      <c r="AB97" s="379"/>
      <c r="AC97" s="379"/>
      <c r="AD97" s="379"/>
      <c r="AE97" s="379"/>
      <c r="AF97" s="379"/>
      <c r="AG97" s="379"/>
      <c r="AH97" s="379"/>
      <c r="AI97" s="379"/>
      <c r="AJ97" s="379"/>
      <c r="AK97" s="439"/>
      <c r="AL97" s="379"/>
      <c r="AM97" s="379"/>
      <c r="AN97" s="379"/>
      <c r="AO97" s="379"/>
      <c r="AP97" s="379"/>
      <c r="AQ97" s="379"/>
      <c r="AR97" s="379"/>
    </row>
    <row r="98" spans="2:44" s="104" customFormat="1" ht="15">
      <c r="B98" s="322"/>
      <c r="C98" s="337"/>
      <c r="D98" s="337"/>
      <c r="E98" s="337"/>
      <c r="F98" s="337"/>
      <c r="G98" s="337"/>
      <c r="H98" s="337"/>
      <c r="I98" s="337"/>
      <c r="J98" s="337"/>
      <c r="K98" s="337"/>
      <c r="L98" s="337"/>
      <c r="M98" s="337"/>
      <c r="N98" s="337"/>
      <c r="O98" s="337"/>
      <c r="P98" s="337"/>
      <c r="Q98" s="337"/>
      <c r="R98" s="337"/>
      <c r="T98" s="287"/>
      <c r="U98" s="288"/>
      <c r="AA98" s="379"/>
      <c r="AB98" s="379"/>
      <c r="AC98" s="379"/>
      <c r="AD98" s="379"/>
      <c r="AE98" s="379"/>
      <c r="AF98" s="379"/>
      <c r="AG98" s="379"/>
      <c r="AH98" s="379"/>
      <c r="AI98" s="379"/>
      <c r="AJ98" s="379"/>
      <c r="AK98" s="379"/>
      <c r="AL98" s="379"/>
      <c r="AM98" s="379"/>
      <c r="AN98" s="379"/>
      <c r="AO98" s="379"/>
      <c r="AP98" s="379"/>
      <c r="AQ98" s="379"/>
      <c r="AR98" s="379"/>
    </row>
    <row r="99" spans="2:44" s="104" customFormat="1" ht="15.75">
      <c r="B99" s="323"/>
      <c r="C99" s="291"/>
      <c r="D99" s="291"/>
      <c r="E99" s="291"/>
      <c r="F99" s="291"/>
      <c r="G99" s="291"/>
      <c r="H99" s="291"/>
      <c r="I99" s="291"/>
      <c r="J99" s="291"/>
      <c r="K99" s="291"/>
      <c r="L99" s="291"/>
      <c r="M99" s="291"/>
      <c r="N99" s="291"/>
      <c r="O99" s="291"/>
      <c r="P99" s="291"/>
      <c r="Q99" s="291"/>
      <c r="R99" s="291"/>
      <c r="T99" s="292"/>
      <c r="U99" s="271"/>
      <c r="AA99" s="379"/>
      <c r="AB99" s="379"/>
      <c r="AC99" s="379"/>
      <c r="AD99" s="379"/>
      <c r="AE99" s="379"/>
      <c r="AF99" s="379"/>
      <c r="AG99" s="379"/>
      <c r="AH99" s="379"/>
      <c r="AI99" s="379"/>
      <c r="AJ99" s="379"/>
      <c r="AK99" s="439"/>
      <c r="AL99" s="379"/>
      <c r="AM99" s="379"/>
      <c r="AN99" s="379"/>
      <c r="AO99" s="379"/>
      <c r="AP99" s="379"/>
      <c r="AQ99" s="379"/>
      <c r="AR99" s="379"/>
    </row>
    <row r="100" spans="2:44" s="104" customFormat="1" ht="15">
      <c r="B100" s="325"/>
      <c r="C100" s="275"/>
      <c r="D100" s="275"/>
      <c r="E100" s="275"/>
      <c r="F100" s="275"/>
      <c r="G100" s="275"/>
      <c r="H100" s="275"/>
      <c r="I100" s="275"/>
      <c r="J100" s="275"/>
      <c r="K100" s="275"/>
      <c r="L100" s="275"/>
      <c r="M100" s="275"/>
      <c r="N100" s="275"/>
      <c r="O100" s="275"/>
      <c r="P100" s="295"/>
      <c r="Q100" s="295"/>
      <c r="R100" s="295"/>
      <c r="S100" s="295"/>
      <c r="T100" s="295"/>
      <c r="U100" s="295"/>
      <c r="AA100" s="379"/>
      <c r="AB100" s="379"/>
      <c r="AC100" s="379"/>
      <c r="AD100" s="379"/>
      <c r="AE100" s="379"/>
      <c r="AF100" s="379"/>
      <c r="AG100" s="379"/>
      <c r="AH100" s="379"/>
      <c r="AI100" s="379"/>
      <c r="AJ100" s="379"/>
      <c r="AK100" s="439"/>
      <c r="AL100" s="379"/>
      <c r="AM100" s="379"/>
      <c r="AN100" s="379"/>
      <c r="AO100" s="379"/>
      <c r="AP100" s="379"/>
      <c r="AQ100" s="379"/>
      <c r="AR100" s="379"/>
    </row>
    <row r="101" spans="2:44" s="104" customFormat="1" ht="20.25" customHeight="1">
      <c r="B101" s="296"/>
      <c r="C101" s="297"/>
      <c r="E101" s="298"/>
      <c r="F101" s="110"/>
      <c r="G101" s="275"/>
      <c r="H101" s="275"/>
      <c r="I101" s="275"/>
      <c r="J101" s="275"/>
      <c r="K101" s="275"/>
      <c r="L101" s="275"/>
      <c r="M101" s="275"/>
      <c r="N101" s="275"/>
      <c r="O101" s="275"/>
      <c r="P101" s="295"/>
      <c r="Q101" s="295"/>
      <c r="R101" s="295"/>
      <c r="S101" s="295"/>
      <c r="T101" s="295"/>
      <c r="U101" s="295"/>
      <c r="AA101" s="379"/>
      <c r="AB101" s="379"/>
      <c r="AC101" s="379"/>
      <c r="AD101" s="379"/>
      <c r="AE101" s="379"/>
      <c r="AF101" s="379"/>
      <c r="AG101" s="379"/>
      <c r="AH101" s="379"/>
      <c r="AI101" s="379"/>
      <c r="AJ101" s="379"/>
      <c r="AK101" s="439"/>
      <c r="AL101" s="379"/>
      <c r="AM101" s="379"/>
      <c r="AN101" s="379"/>
      <c r="AO101" s="379"/>
      <c r="AP101" s="379"/>
      <c r="AQ101" s="379"/>
      <c r="AR101" s="379"/>
    </row>
    <row r="102" spans="2:44" s="104" customFormat="1" ht="15.75">
      <c r="B102" s="318"/>
      <c r="C102" s="318"/>
      <c r="D102" s="318"/>
      <c r="E102" s="318"/>
      <c r="F102" s="298"/>
      <c r="G102" s="298"/>
      <c r="L102" s="298"/>
      <c r="M102" s="298"/>
      <c r="N102" s="298"/>
      <c r="O102" s="298"/>
      <c r="P102" s="319"/>
      <c r="Q102" s="319"/>
      <c r="R102" s="319"/>
      <c r="S102" s="319"/>
      <c r="T102" s="319"/>
      <c r="U102" s="319"/>
      <c r="AA102" s="379"/>
      <c r="AB102" s="379"/>
      <c r="AC102" s="379"/>
      <c r="AD102" s="379"/>
      <c r="AE102" s="379"/>
      <c r="AF102" s="379"/>
      <c r="AG102" s="379"/>
      <c r="AH102" s="379"/>
      <c r="AI102" s="379"/>
      <c r="AJ102" s="379"/>
      <c r="AK102" s="379"/>
      <c r="AL102" s="379"/>
      <c r="AM102" s="379"/>
      <c r="AN102" s="379"/>
      <c r="AO102" s="379"/>
      <c r="AP102" s="379"/>
      <c r="AQ102" s="379"/>
      <c r="AR102" s="379"/>
    </row>
    <row r="103" spans="1:44" s="104" customFormat="1" ht="27.75" customHeight="1">
      <c r="A103" s="275"/>
      <c r="B103" s="448"/>
      <c r="C103" s="448"/>
      <c r="D103" s="448"/>
      <c r="E103" s="448"/>
      <c r="F103" s="448"/>
      <c r="G103" s="448"/>
      <c r="H103" s="448"/>
      <c r="I103" s="448"/>
      <c r="J103" s="448"/>
      <c r="K103" s="448"/>
      <c r="L103" s="448"/>
      <c r="M103" s="448"/>
      <c r="N103" s="448"/>
      <c r="O103" s="448"/>
      <c r="P103" s="448"/>
      <c r="Q103" s="319"/>
      <c r="R103" s="319"/>
      <c r="S103" s="319"/>
      <c r="T103" s="319"/>
      <c r="U103" s="319"/>
      <c r="AA103" s="379"/>
      <c r="AB103" s="379"/>
      <c r="AC103" s="379"/>
      <c r="AD103" s="379"/>
      <c r="AE103" s="379"/>
      <c r="AF103" s="379"/>
      <c r="AG103" s="379"/>
      <c r="AH103" s="379"/>
      <c r="AI103" s="379"/>
      <c r="AJ103" s="379"/>
      <c r="AK103" s="379"/>
      <c r="AL103" s="379"/>
      <c r="AM103" s="379"/>
      <c r="AN103" s="379"/>
      <c r="AO103" s="379"/>
      <c r="AP103" s="379"/>
      <c r="AQ103" s="379"/>
      <c r="AR103" s="379"/>
    </row>
    <row r="104" spans="2:44" s="104" customFormat="1" ht="31.5" customHeight="1">
      <c r="B104" s="103"/>
      <c r="C104" s="449"/>
      <c r="D104" s="449"/>
      <c r="E104" s="449"/>
      <c r="G104" s="450"/>
      <c r="H104" s="450"/>
      <c r="I104" s="277"/>
      <c r="K104" s="450"/>
      <c r="L104" s="450"/>
      <c r="M104" s="277"/>
      <c r="Q104" s="178"/>
      <c r="R104" s="178"/>
      <c r="S104" s="178"/>
      <c r="T104" s="178"/>
      <c r="U104" s="178"/>
      <c r="AA104" s="379"/>
      <c r="AB104" s="379"/>
      <c r="AC104" s="379"/>
      <c r="AD104" s="379"/>
      <c r="AE104" s="379"/>
      <c r="AF104" s="379"/>
      <c r="AG104" s="379"/>
      <c r="AH104" s="379"/>
      <c r="AI104" s="379"/>
      <c r="AJ104" s="379"/>
      <c r="AK104" s="379"/>
      <c r="AL104" s="379"/>
      <c r="AM104" s="379"/>
      <c r="AN104" s="379"/>
      <c r="AO104" s="379"/>
      <c r="AP104" s="379"/>
      <c r="AQ104" s="379"/>
      <c r="AR104" s="379"/>
    </row>
    <row r="105" spans="2:44" s="104" customFormat="1" ht="15.75">
      <c r="B105" s="110"/>
      <c r="C105" s="109"/>
      <c r="D105" s="109"/>
      <c r="E105" s="109"/>
      <c r="F105" s="109"/>
      <c r="G105" s="109"/>
      <c r="H105" s="109"/>
      <c r="I105" s="109"/>
      <c r="AA105" s="379"/>
      <c r="AB105" s="379"/>
      <c r="AC105" s="379"/>
      <c r="AD105" s="379"/>
      <c r="AE105" s="379"/>
      <c r="AF105" s="379"/>
      <c r="AG105" s="379"/>
      <c r="AH105" s="379"/>
      <c r="AI105" s="379"/>
      <c r="AJ105" s="379"/>
      <c r="AK105" s="439"/>
      <c r="AL105" s="379"/>
      <c r="AM105" s="379"/>
      <c r="AN105" s="379"/>
      <c r="AO105" s="379"/>
      <c r="AP105" s="379"/>
      <c r="AQ105" s="379"/>
      <c r="AR105" s="379"/>
    </row>
    <row r="106" spans="2:44" s="104" customFormat="1" ht="15.75">
      <c r="B106" s="310"/>
      <c r="C106" s="102"/>
      <c r="D106" s="102"/>
      <c r="E106" s="102"/>
      <c r="F106" s="102"/>
      <c r="G106" s="102"/>
      <c r="H106" s="102"/>
      <c r="I106" s="102"/>
      <c r="J106" s="102"/>
      <c r="K106" s="102"/>
      <c r="L106" s="102"/>
      <c r="M106" s="103"/>
      <c r="N106" s="103"/>
      <c r="O106" s="103"/>
      <c r="P106" s="103"/>
      <c r="Q106" s="103"/>
      <c r="R106" s="103"/>
      <c r="T106" s="103"/>
      <c r="U106" s="103"/>
      <c r="AA106" s="379"/>
      <c r="AB106" s="379"/>
      <c r="AC106" s="379"/>
      <c r="AD106" s="379"/>
      <c r="AE106" s="379"/>
      <c r="AF106" s="379"/>
      <c r="AG106" s="379"/>
      <c r="AH106" s="379"/>
      <c r="AI106" s="379"/>
      <c r="AJ106" s="379"/>
      <c r="AK106" s="379"/>
      <c r="AL106" s="379"/>
      <c r="AM106" s="379"/>
      <c r="AN106" s="379"/>
      <c r="AO106" s="379"/>
      <c r="AP106" s="379"/>
      <c r="AQ106" s="379"/>
      <c r="AR106" s="379"/>
    </row>
    <row r="107" spans="2:44" s="104" customFormat="1" ht="15">
      <c r="B107" s="322"/>
      <c r="C107" s="337"/>
      <c r="D107" s="337"/>
      <c r="E107" s="337"/>
      <c r="F107" s="337"/>
      <c r="G107" s="337"/>
      <c r="H107" s="337"/>
      <c r="I107" s="337"/>
      <c r="J107" s="337"/>
      <c r="K107" s="337"/>
      <c r="L107" s="337"/>
      <c r="M107" s="337"/>
      <c r="N107" s="337"/>
      <c r="O107" s="337"/>
      <c r="P107" s="337"/>
      <c r="Q107" s="337"/>
      <c r="R107" s="337"/>
      <c r="T107" s="287"/>
      <c r="U107" s="288"/>
      <c r="AA107" s="379"/>
      <c r="AB107" s="379"/>
      <c r="AC107" s="379"/>
      <c r="AD107" s="379"/>
      <c r="AE107" s="379"/>
      <c r="AF107" s="379"/>
      <c r="AG107" s="379"/>
      <c r="AH107" s="379"/>
      <c r="AI107" s="379"/>
      <c r="AJ107" s="379"/>
      <c r="AK107" s="439"/>
      <c r="AL107" s="379"/>
      <c r="AM107" s="379"/>
      <c r="AN107" s="379"/>
      <c r="AO107" s="379"/>
      <c r="AP107" s="379"/>
      <c r="AQ107" s="379"/>
      <c r="AR107" s="379"/>
    </row>
    <row r="108" spans="2:44" s="104" customFormat="1" ht="15.75">
      <c r="B108" s="323"/>
      <c r="C108" s="291"/>
      <c r="D108" s="291"/>
      <c r="E108" s="291"/>
      <c r="F108" s="291"/>
      <c r="G108" s="291"/>
      <c r="H108" s="291"/>
      <c r="I108" s="291"/>
      <c r="J108" s="291"/>
      <c r="K108" s="291"/>
      <c r="L108" s="291"/>
      <c r="M108" s="291"/>
      <c r="N108" s="291"/>
      <c r="O108" s="291"/>
      <c r="P108" s="291"/>
      <c r="Q108" s="291"/>
      <c r="R108" s="291"/>
      <c r="T108" s="292"/>
      <c r="U108" s="271"/>
      <c r="AA108" s="379"/>
      <c r="AB108" s="379"/>
      <c r="AC108" s="379"/>
      <c r="AD108" s="379"/>
      <c r="AE108" s="379"/>
      <c r="AF108" s="379"/>
      <c r="AG108" s="379"/>
      <c r="AH108" s="379"/>
      <c r="AI108" s="379"/>
      <c r="AJ108" s="379"/>
      <c r="AK108" s="439"/>
      <c r="AL108" s="379"/>
      <c r="AM108" s="379"/>
      <c r="AN108" s="379"/>
      <c r="AO108" s="379"/>
      <c r="AP108" s="379"/>
      <c r="AQ108" s="379"/>
      <c r="AR108" s="379"/>
    </row>
    <row r="109" spans="2:44" s="104" customFormat="1" ht="20.25" customHeight="1">
      <c r="B109" s="296"/>
      <c r="C109" s="297"/>
      <c r="E109" s="298"/>
      <c r="F109" s="110"/>
      <c r="G109" s="275"/>
      <c r="H109" s="275"/>
      <c r="I109" s="275"/>
      <c r="J109" s="275"/>
      <c r="K109" s="275"/>
      <c r="L109" s="275"/>
      <c r="M109" s="275"/>
      <c r="N109" s="275"/>
      <c r="O109" s="275"/>
      <c r="P109" s="295"/>
      <c r="Q109" s="295"/>
      <c r="R109" s="295"/>
      <c r="S109" s="295"/>
      <c r="T109" s="295"/>
      <c r="U109" s="295"/>
      <c r="AA109" s="379"/>
      <c r="AB109" s="379"/>
      <c r="AC109" s="379"/>
      <c r="AD109" s="379"/>
      <c r="AE109" s="379"/>
      <c r="AF109" s="379"/>
      <c r="AG109" s="379"/>
      <c r="AH109" s="379"/>
      <c r="AI109" s="379"/>
      <c r="AJ109" s="379"/>
      <c r="AK109" s="439"/>
      <c r="AL109" s="379"/>
      <c r="AM109" s="379"/>
      <c r="AN109" s="379"/>
      <c r="AO109" s="379"/>
      <c r="AP109" s="379"/>
      <c r="AQ109" s="379"/>
      <c r="AR109" s="379"/>
    </row>
    <row r="110" spans="2:44" s="104" customFormat="1" ht="15.75">
      <c r="B110" s="318"/>
      <c r="C110" s="318"/>
      <c r="D110" s="318"/>
      <c r="E110" s="318"/>
      <c r="F110" s="298"/>
      <c r="G110" s="298"/>
      <c r="L110" s="298"/>
      <c r="M110" s="298"/>
      <c r="N110" s="298"/>
      <c r="O110" s="298"/>
      <c r="P110" s="319"/>
      <c r="Q110" s="319"/>
      <c r="R110" s="319"/>
      <c r="S110" s="319"/>
      <c r="T110" s="319"/>
      <c r="U110" s="319"/>
      <c r="AA110" s="379"/>
      <c r="AB110" s="379"/>
      <c r="AC110" s="379"/>
      <c r="AD110" s="379"/>
      <c r="AE110" s="379"/>
      <c r="AF110" s="379"/>
      <c r="AG110" s="379"/>
      <c r="AH110" s="379"/>
      <c r="AI110" s="379"/>
      <c r="AJ110" s="379"/>
      <c r="AK110" s="379"/>
      <c r="AL110" s="379"/>
      <c r="AM110" s="379"/>
      <c r="AN110" s="379"/>
      <c r="AO110" s="379"/>
      <c r="AP110" s="379"/>
      <c r="AQ110" s="379"/>
      <c r="AR110" s="379"/>
    </row>
    <row r="111" spans="1:44" s="104" customFormat="1" ht="15">
      <c r="A111" s="275"/>
      <c r="B111" s="275"/>
      <c r="C111" s="275"/>
      <c r="D111" s="295"/>
      <c r="E111" s="295"/>
      <c r="F111" s="295"/>
      <c r="G111" s="295"/>
      <c r="L111" s="298"/>
      <c r="M111" s="298"/>
      <c r="N111" s="298"/>
      <c r="O111" s="298"/>
      <c r="P111" s="319"/>
      <c r="Q111" s="319"/>
      <c r="R111" s="319"/>
      <c r="S111" s="319"/>
      <c r="T111" s="319"/>
      <c r="U111" s="319"/>
      <c r="AA111" s="379"/>
      <c r="AB111" s="379"/>
      <c r="AC111" s="379"/>
      <c r="AD111" s="379"/>
      <c r="AE111" s="379"/>
      <c r="AF111" s="379"/>
      <c r="AG111" s="379"/>
      <c r="AH111" s="379"/>
      <c r="AI111" s="379"/>
      <c r="AJ111" s="379"/>
      <c r="AK111" s="379"/>
      <c r="AL111" s="379"/>
      <c r="AM111" s="379"/>
      <c r="AN111" s="379"/>
      <c r="AO111" s="379"/>
      <c r="AP111" s="379"/>
      <c r="AQ111" s="379"/>
      <c r="AR111" s="379"/>
    </row>
    <row r="112" spans="27:44" s="104" customFormat="1" ht="12.75">
      <c r="AA112" s="379"/>
      <c r="AB112" s="379"/>
      <c r="AC112" s="379"/>
      <c r="AD112" s="379"/>
      <c r="AE112" s="379"/>
      <c r="AF112" s="379"/>
      <c r="AG112" s="379"/>
      <c r="AH112" s="379"/>
      <c r="AI112" s="379"/>
      <c r="AJ112" s="379"/>
      <c r="AK112" s="379"/>
      <c r="AL112" s="379"/>
      <c r="AM112" s="379"/>
      <c r="AN112" s="379"/>
      <c r="AO112" s="379"/>
      <c r="AP112" s="379"/>
      <c r="AQ112" s="379"/>
      <c r="AR112" s="379"/>
    </row>
    <row r="113" spans="27:44" s="104" customFormat="1" ht="12.75">
      <c r="AA113" s="379"/>
      <c r="AB113" s="379"/>
      <c r="AC113" s="379"/>
      <c r="AD113" s="379"/>
      <c r="AE113" s="379"/>
      <c r="AF113" s="379"/>
      <c r="AG113" s="379"/>
      <c r="AH113" s="379"/>
      <c r="AI113" s="379"/>
      <c r="AJ113" s="379"/>
      <c r="AK113" s="379"/>
      <c r="AL113" s="379"/>
      <c r="AM113" s="379"/>
      <c r="AN113" s="379"/>
      <c r="AO113" s="379"/>
      <c r="AP113" s="379"/>
      <c r="AQ113" s="379"/>
      <c r="AR113" s="379"/>
    </row>
    <row r="114" spans="27:44" s="104" customFormat="1" ht="12.75">
      <c r="AA114" s="379"/>
      <c r="AB114" s="379"/>
      <c r="AC114" s="379"/>
      <c r="AD114" s="379"/>
      <c r="AE114" s="379"/>
      <c r="AF114" s="379"/>
      <c r="AG114" s="379"/>
      <c r="AH114" s="379"/>
      <c r="AI114" s="379"/>
      <c r="AJ114" s="379"/>
      <c r="AK114" s="379"/>
      <c r="AL114" s="379"/>
      <c r="AM114" s="379"/>
      <c r="AN114" s="379"/>
      <c r="AO114" s="379"/>
      <c r="AP114" s="379"/>
      <c r="AQ114" s="379"/>
      <c r="AR114" s="379"/>
    </row>
    <row r="115" spans="27:44" s="104" customFormat="1" ht="12.75">
      <c r="AA115" s="379"/>
      <c r="AB115" s="379"/>
      <c r="AC115" s="379"/>
      <c r="AD115" s="379"/>
      <c r="AE115" s="379"/>
      <c r="AF115" s="379"/>
      <c r="AG115" s="379"/>
      <c r="AH115" s="379"/>
      <c r="AI115" s="379"/>
      <c r="AJ115" s="379"/>
      <c r="AK115" s="379"/>
      <c r="AL115" s="379"/>
      <c r="AM115" s="379"/>
      <c r="AN115" s="379"/>
      <c r="AO115" s="379"/>
      <c r="AP115" s="379"/>
      <c r="AQ115" s="379"/>
      <c r="AR115" s="379"/>
    </row>
    <row r="116" spans="27:44" s="104" customFormat="1" ht="12.75">
      <c r="AA116" s="379"/>
      <c r="AB116" s="379"/>
      <c r="AC116" s="379"/>
      <c r="AD116" s="379"/>
      <c r="AE116" s="379"/>
      <c r="AF116" s="379"/>
      <c r="AG116" s="379"/>
      <c r="AH116" s="379"/>
      <c r="AI116" s="379"/>
      <c r="AJ116" s="379"/>
      <c r="AK116" s="379"/>
      <c r="AL116" s="379"/>
      <c r="AM116" s="379"/>
      <c r="AN116" s="379"/>
      <c r="AO116" s="379"/>
      <c r="AP116" s="379"/>
      <c r="AQ116" s="379"/>
      <c r="AR116" s="379"/>
    </row>
    <row r="117" spans="27:44" s="104" customFormat="1" ht="12.75">
      <c r="AA117" s="379"/>
      <c r="AB117" s="379"/>
      <c r="AC117" s="379"/>
      <c r="AD117" s="379"/>
      <c r="AE117" s="379"/>
      <c r="AF117" s="379"/>
      <c r="AG117" s="379"/>
      <c r="AH117" s="379"/>
      <c r="AI117" s="379"/>
      <c r="AJ117" s="379"/>
      <c r="AK117" s="379"/>
      <c r="AL117" s="379"/>
      <c r="AM117" s="379"/>
      <c r="AN117" s="379"/>
      <c r="AO117" s="379"/>
      <c r="AP117" s="379"/>
      <c r="AQ117" s="379"/>
      <c r="AR117" s="379"/>
    </row>
    <row r="118" spans="27:44" s="104" customFormat="1" ht="12.75">
      <c r="AA118" s="379"/>
      <c r="AB118" s="379"/>
      <c r="AC118" s="379"/>
      <c r="AD118" s="379"/>
      <c r="AE118" s="379"/>
      <c r="AF118" s="379"/>
      <c r="AG118" s="379"/>
      <c r="AH118" s="379"/>
      <c r="AI118" s="379"/>
      <c r="AJ118" s="379"/>
      <c r="AK118" s="379"/>
      <c r="AL118" s="379"/>
      <c r="AM118" s="379"/>
      <c r="AN118" s="379"/>
      <c r="AO118" s="379"/>
      <c r="AP118" s="379"/>
      <c r="AQ118" s="379"/>
      <c r="AR118" s="379"/>
    </row>
    <row r="119" spans="27:44" s="104" customFormat="1" ht="12.75">
      <c r="AA119" s="379"/>
      <c r="AB119" s="379"/>
      <c r="AC119" s="379"/>
      <c r="AD119" s="379"/>
      <c r="AE119" s="379"/>
      <c r="AF119" s="379"/>
      <c r="AG119" s="379"/>
      <c r="AH119" s="379"/>
      <c r="AI119" s="379"/>
      <c r="AJ119" s="379"/>
      <c r="AK119" s="379"/>
      <c r="AL119" s="379"/>
      <c r="AM119" s="379"/>
      <c r="AN119" s="379"/>
      <c r="AO119" s="379"/>
      <c r="AP119" s="379"/>
      <c r="AQ119" s="379"/>
      <c r="AR119" s="379"/>
    </row>
    <row r="120" spans="27:44" s="104" customFormat="1" ht="12.75">
      <c r="AA120" s="379"/>
      <c r="AB120" s="379"/>
      <c r="AC120" s="379"/>
      <c r="AD120" s="379"/>
      <c r="AE120" s="379"/>
      <c r="AF120" s="379"/>
      <c r="AG120" s="379"/>
      <c r="AH120" s="379"/>
      <c r="AI120" s="379"/>
      <c r="AJ120" s="379"/>
      <c r="AK120" s="379"/>
      <c r="AL120" s="379"/>
      <c r="AM120" s="379"/>
      <c r="AN120" s="379"/>
      <c r="AO120" s="379"/>
      <c r="AP120" s="379"/>
      <c r="AQ120" s="379"/>
      <c r="AR120" s="379"/>
    </row>
    <row r="121" spans="27:44" s="104" customFormat="1" ht="12.75">
      <c r="AA121" s="379"/>
      <c r="AB121" s="379"/>
      <c r="AC121" s="379"/>
      <c r="AD121" s="379"/>
      <c r="AE121" s="379"/>
      <c r="AF121" s="379"/>
      <c r="AG121" s="379"/>
      <c r="AH121" s="379"/>
      <c r="AI121" s="379"/>
      <c r="AJ121" s="379"/>
      <c r="AK121" s="379"/>
      <c r="AL121" s="379"/>
      <c r="AM121" s="379"/>
      <c r="AN121" s="379"/>
      <c r="AO121" s="379"/>
      <c r="AP121" s="379"/>
      <c r="AQ121" s="379"/>
      <c r="AR121" s="379"/>
    </row>
    <row r="122" spans="27:44" s="104" customFormat="1" ht="12.75">
      <c r="AA122" s="379"/>
      <c r="AB122" s="379"/>
      <c r="AC122" s="379"/>
      <c r="AD122" s="379"/>
      <c r="AE122" s="379"/>
      <c r="AF122" s="379"/>
      <c r="AG122" s="379"/>
      <c r="AH122" s="379"/>
      <c r="AI122" s="379"/>
      <c r="AJ122" s="379"/>
      <c r="AK122" s="379"/>
      <c r="AL122" s="379"/>
      <c r="AM122" s="379"/>
      <c r="AN122" s="379"/>
      <c r="AO122" s="379"/>
      <c r="AP122" s="379"/>
      <c r="AQ122" s="379"/>
      <c r="AR122" s="379"/>
    </row>
    <row r="123" spans="27:44" s="104" customFormat="1" ht="12.75">
      <c r="AA123" s="379"/>
      <c r="AB123" s="379"/>
      <c r="AC123" s="379"/>
      <c r="AD123" s="379"/>
      <c r="AE123" s="379"/>
      <c r="AF123" s="379"/>
      <c r="AG123" s="379"/>
      <c r="AH123" s="379"/>
      <c r="AI123" s="379"/>
      <c r="AJ123" s="379"/>
      <c r="AK123" s="379"/>
      <c r="AL123" s="379"/>
      <c r="AM123" s="379"/>
      <c r="AN123" s="379"/>
      <c r="AO123" s="379"/>
      <c r="AP123" s="379"/>
      <c r="AQ123" s="379"/>
      <c r="AR123" s="379"/>
    </row>
    <row r="124" spans="27:44" s="104" customFormat="1" ht="12.75">
      <c r="AA124" s="379"/>
      <c r="AB124" s="379"/>
      <c r="AC124" s="379"/>
      <c r="AD124" s="379"/>
      <c r="AE124" s="379"/>
      <c r="AF124" s="379"/>
      <c r="AG124" s="379"/>
      <c r="AH124" s="379"/>
      <c r="AI124" s="379"/>
      <c r="AJ124" s="379"/>
      <c r="AK124" s="379"/>
      <c r="AL124" s="379"/>
      <c r="AM124" s="379"/>
      <c r="AN124" s="379"/>
      <c r="AO124" s="379"/>
      <c r="AP124" s="379"/>
      <c r="AQ124" s="379"/>
      <c r="AR124" s="379"/>
    </row>
    <row r="125" spans="27:44" s="104" customFormat="1" ht="12.75">
      <c r="AA125" s="379"/>
      <c r="AB125" s="379"/>
      <c r="AC125" s="379"/>
      <c r="AD125" s="379"/>
      <c r="AE125" s="379"/>
      <c r="AF125" s="379"/>
      <c r="AG125" s="379"/>
      <c r="AH125" s="379"/>
      <c r="AI125" s="379"/>
      <c r="AJ125" s="379"/>
      <c r="AK125" s="379"/>
      <c r="AL125" s="379"/>
      <c r="AM125" s="379"/>
      <c r="AN125" s="379"/>
      <c r="AO125" s="379"/>
      <c r="AP125" s="379"/>
      <c r="AQ125" s="379"/>
      <c r="AR125" s="379"/>
    </row>
    <row r="126" spans="27:44" s="104" customFormat="1" ht="12.75">
      <c r="AA126" s="379"/>
      <c r="AB126" s="379"/>
      <c r="AC126" s="379"/>
      <c r="AD126" s="379"/>
      <c r="AE126" s="379"/>
      <c r="AF126" s="379"/>
      <c r="AG126" s="379"/>
      <c r="AH126" s="379"/>
      <c r="AI126" s="379"/>
      <c r="AJ126" s="379"/>
      <c r="AK126" s="379"/>
      <c r="AL126" s="379"/>
      <c r="AM126" s="379"/>
      <c r="AN126" s="379"/>
      <c r="AO126" s="379"/>
      <c r="AP126" s="379"/>
      <c r="AQ126" s="379"/>
      <c r="AR126" s="379"/>
    </row>
    <row r="127" spans="27:44" s="104" customFormat="1" ht="12.75">
      <c r="AA127" s="379"/>
      <c r="AB127" s="379"/>
      <c r="AC127" s="379"/>
      <c r="AD127" s="379"/>
      <c r="AE127" s="379"/>
      <c r="AF127" s="379"/>
      <c r="AG127" s="379"/>
      <c r="AH127" s="379"/>
      <c r="AI127" s="379"/>
      <c r="AJ127" s="379"/>
      <c r="AK127" s="379"/>
      <c r="AL127" s="379"/>
      <c r="AM127" s="379"/>
      <c r="AN127" s="379"/>
      <c r="AO127" s="379"/>
      <c r="AP127" s="379"/>
      <c r="AQ127" s="379"/>
      <c r="AR127" s="379"/>
    </row>
    <row r="128" spans="27:44" s="104" customFormat="1" ht="12.75">
      <c r="AA128" s="379"/>
      <c r="AB128" s="379"/>
      <c r="AC128" s="379"/>
      <c r="AD128" s="379"/>
      <c r="AE128" s="379"/>
      <c r="AF128" s="379"/>
      <c r="AG128" s="379"/>
      <c r="AH128" s="379"/>
      <c r="AI128" s="379"/>
      <c r="AJ128" s="379"/>
      <c r="AK128" s="379"/>
      <c r="AL128" s="379"/>
      <c r="AM128" s="379"/>
      <c r="AN128" s="379"/>
      <c r="AO128" s="379"/>
      <c r="AP128" s="379"/>
      <c r="AQ128" s="379"/>
      <c r="AR128" s="379"/>
    </row>
    <row r="129" spans="27:44" s="104" customFormat="1" ht="12.75">
      <c r="AA129" s="379"/>
      <c r="AB129" s="379"/>
      <c r="AC129" s="379"/>
      <c r="AD129" s="379"/>
      <c r="AE129" s="379"/>
      <c r="AF129" s="379"/>
      <c r="AG129" s="379"/>
      <c r="AH129" s="379"/>
      <c r="AI129" s="379"/>
      <c r="AJ129" s="379"/>
      <c r="AK129" s="379"/>
      <c r="AL129" s="379"/>
      <c r="AM129" s="379"/>
      <c r="AN129" s="379"/>
      <c r="AO129" s="379"/>
      <c r="AP129" s="379"/>
      <c r="AQ129" s="379"/>
      <c r="AR129" s="379"/>
    </row>
    <row r="130" spans="27:44" s="104" customFormat="1" ht="12.75">
      <c r="AA130" s="379"/>
      <c r="AB130" s="379"/>
      <c r="AC130" s="379"/>
      <c r="AD130" s="379"/>
      <c r="AE130" s="379"/>
      <c r="AF130" s="379"/>
      <c r="AG130" s="379"/>
      <c r="AH130" s="379"/>
      <c r="AI130" s="379"/>
      <c r="AJ130" s="379"/>
      <c r="AK130" s="379"/>
      <c r="AL130" s="379"/>
      <c r="AM130" s="379"/>
      <c r="AN130" s="379"/>
      <c r="AO130" s="379"/>
      <c r="AP130" s="379"/>
      <c r="AQ130" s="379"/>
      <c r="AR130" s="379"/>
    </row>
    <row r="131" spans="27:44" s="8" customFormat="1" ht="12.75">
      <c r="AA131" s="376"/>
      <c r="AB131" s="377"/>
      <c r="AC131" s="376"/>
      <c r="AD131" s="376"/>
      <c r="AE131" s="376"/>
      <c r="AF131" s="376"/>
      <c r="AG131" s="376"/>
      <c r="AH131" s="376"/>
      <c r="AI131" s="376"/>
      <c r="AJ131" s="376"/>
      <c r="AK131" s="376"/>
      <c r="AL131" s="376"/>
      <c r="AM131" s="376"/>
      <c r="AN131" s="376"/>
      <c r="AO131" s="376"/>
      <c r="AP131" s="376"/>
      <c r="AQ131" s="376"/>
      <c r="AR131" s="376"/>
    </row>
    <row r="132" spans="27:44" s="8" customFormat="1" ht="12.75">
      <c r="AA132" s="376"/>
      <c r="AB132" s="377"/>
      <c r="AC132" s="376"/>
      <c r="AD132" s="376"/>
      <c r="AE132" s="376"/>
      <c r="AF132" s="376"/>
      <c r="AG132" s="376"/>
      <c r="AH132" s="376"/>
      <c r="AI132" s="376"/>
      <c r="AJ132" s="376"/>
      <c r="AK132" s="376"/>
      <c r="AL132" s="376"/>
      <c r="AM132" s="376"/>
      <c r="AN132" s="376"/>
      <c r="AO132" s="376"/>
      <c r="AP132" s="376"/>
      <c r="AQ132" s="376"/>
      <c r="AR132" s="376"/>
    </row>
    <row r="133" spans="27:44" s="8" customFormat="1" ht="12.75">
      <c r="AA133" s="376"/>
      <c r="AB133" s="377"/>
      <c r="AC133" s="376"/>
      <c r="AD133" s="376"/>
      <c r="AE133" s="376"/>
      <c r="AF133" s="376"/>
      <c r="AG133" s="376"/>
      <c r="AH133" s="376"/>
      <c r="AI133" s="376"/>
      <c r="AJ133" s="376"/>
      <c r="AK133" s="376"/>
      <c r="AL133" s="376"/>
      <c r="AM133" s="376"/>
      <c r="AN133" s="376"/>
      <c r="AO133" s="376"/>
      <c r="AP133" s="376"/>
      <c r="AQ133" s="376"/>
      <c r="AR133" s="376"/>
    </row>
    <row r="134" spans="27:44" s="8" customFormat="1" ht="12.75">
      <c r="AA134" s="376"/>
      <c r="AB134" s="377"/>
      <c r="AC134" s="376"/>
      <c r="AD134" s="376"/>
      <c r="AE134" s="376"/>
      <c r="AF134" s="376"/>
      <c r="AG134" s="376"/>
      <c r="AH134" s="376"/>
      <c r="AI134" s="376"/>
      <c r="AJ134" s="376"/>
      <c r="AK134" s="376"/>
      <c r="AL134" s="376"/>
      <c r="AM134" s="376"/>
      <c r="AN134" s="376"/>
      <c r="AO134" s="376"/>
      <c r="AP134" s="376"/>
      <c r="AQ134" s="376"/>
      <c r="AR134" s="376"/>
    </row>
    <row r="135" spans="27:44" s="8" customFormat="1" ht="12.75">
      <c r="AA135" s="376"/>
      <c r="AB135" s="377"/>
      <c r="AC135" s="376"/>
      <c r="AD135" s="376"/>
      <c r="AE135" s="376"/>
      <c r="AF135" s="376"/>
      <c r="AG135" s="376"/>
      <c r="AH135" s="376"/>
      <c r="AI135" s="376"/>
      <c r="AJ135" s="376"/>
      <c r="AK135" s="376"/>
      <c r="AL135" s="376"/>
      <c r="AM135" s="376"/>
      <c r="AN135" s="376"/>
      <c r="AO135" s="376"/>
      <c r="AP135" s="376"/>
      <c r="AQ135" s="376"/>
      <c r="AR135" s="376"/>
    </row>
    <row r="136" spans="27:44" s="8" customFormat="1" ht="12.75">
      <c r="AA136" s="376"/>
      <c r="AB136" s="377"/>
      <c r="AC136" s="376"/>
      <c r="AD136" s="376"/>
      <c r="AE136" s="376"/>
      <c r="AF136" s="376"/>
      <c r="AG136" s="376"/>
      <c r="AH136" s="376"/>
      <c r="AI136" s="376"/>
      <c r="AJ136" s="376"/>
      <c r="AK136" s="376"/>
      <c r="AL136" s="376"/>
      <c r="AM136" s="376"/>
      <c r="AN136" s="376"/>
      <c r="AO136" s="376"/>
      <c r="AP136" s="376"/>
      <c r="AQ136" s="376"/>
      <c r="AR136" s="376"/>
    </row>
    <row r="137" spans="27:44" s="8" customFormat="1" ht="12.75">
      <c r="AA137" s="376"/>
      <c r="AB137" s="377"/>
      <c r="AC137" s="376"/>
      <c r="AD137" s="376"/>
      <c r="AE137" s="376"/>
      <c r="AF137" s="376"/>
      <c r="AG137" s="376"/>
      <c r="AH137" s="376"/>
      <c r="AI137" s="376"/>
      <c r="AJ137" s="376"/>
      <c r="AK137" s="376"/>
      <c r="AL137" s="376"/>
      <c r="AM137" s="376"/>
      <c r="AN137" s="376"/>
      <c r="AO137" s="376"/>
      <c r="AP137" s="376"/>
      <c r="AQ137" s="376"/>
      <c r="AR137" s="376"/>
    </row>
    <row r="138" spans="27:44" s="8" customFormat="1" ht="12.75">
      <c r="AA138" s="376"/>
      <c r="AB138" s="377"/>
      <c r="AC138" s="376"/>
      <c r="AD138" s="376"/>
      <c r="AE138" s="376"/>
      <c r="AF138" s="376"/>
      <c r="AG138" s="376"/>
      <c r="AH138" s="376"/>
      <c r="AI138" s="376"/>
      <c r="AJ138" s="376"/>
      <c r="AK138" s="376"/>
      <c r="AL138" s="376"/>
      <c r="AM138" s="376"/>
      <c r="AN138" s="376"/>
      <c r="AO138" s="376"/>
      <c r="AP138" s="376"/>
      <c r="AQ138" s="376"/>
      <c r="AR138" s="376"/>
    </row>
    <row r="139" spans="27:44" s="8" customFormat="1" ht="12.75">
      <c r="AA139" s="376"/>
      <c r="AB139" s="377"/>
      <c r="AC139" s="376"/>
      <c r="AD139" s="376"/>
      <c r="AE139" s="376"/>
      <c r="AF139" s="376"/>
      <c r="AG139" s="376"/>
      <c r="AH139" s="376"/>
      <c r="AI139" s="376"/>
      <c r="AJ139" s="376"/>
      <c r="AK139" s="376"/>
      <c r="AL139" s="376"/>
      <c r="AM139" s="376"/>
      <c r="AN139" s="376"/>
      <c r="AO139" s="376"/>
      <c r="AP139" s="376"/>
      <c r="AQ139" s="376"/>
      <c r="AR139" s="376"/>
    </row>
    <row r="140" spans="27:44" s="8" customFormat="1" ht="12.75">
      <c r="AA140" s="376"/>
      <c r="AB140" s="377"/>
      <c r="AC140" s="376"/>
      <c r="AD140" s="376"/>
      <c r="AE140" s="376"/>
      <c r="AF140" s="376"/>
      <c r="AG140" s="376"/>
      <c r="AH140" s="376"/>
      <c r="AI140" s="376"/>
      <c r="AJ140" s="376"/>
      <c r="AK140" s="376"/>
      <c r="AL140" s="376"/>
      <c r="AM140" s="376"/>
      <c r="AN140" s="376"/>
      <c r="AO140" s="376"/>
      <c r="AP140" s="376"/>
      <c r="AQ140" s="376"/>
      <c r="AR140" s="376"/>
    </row>
    <row r="141" spans="27:44" s="8" customFormat="1" ht="12.75">
      <c r="AA141" s="376"/>
      <c r="AB141" s="377"/>
      <c r="AC141" s="376"/>
      <c r="AD141" s="376"/>
      <c r="AE141" s="376"/>
      <c r="AF141" s="376"/>
      <c r="AG141" s="376"/>
      <c r="AH141" s="376"/>
      <c r="AI141" s="376"/>
      <c r="AJ141" s="376"/>
      <c r="AK141" s="376"/>
      <c r="AL141" s="376"/>
      <c r="AM141" s="376"/>
      <c r="AN141" s="376"/>
      <c r="AO141" s="376"/>
      <c r="AP141" s="376"/>
      <c r="AQ141" s="376"/>
      <c r="AR141" s="376"/>
    </row>
    <row r="142" spans="27:44" s="8" customFormat="1" ht="12.75">
      <c r="AA142" s="376"/>
      <c r="AB142" s="377"/>
      <c r="AC142" s="376"/>
      <c r="AD142" s="376"/>
      <c r="AE142" s="376"/>
      <c r="AF142" s="376"/>
      <c r="AG142" s="376"/>
      <c r="AH142" s="376"/>
      <c r="AI142" s="376"/>
      <c r="AJ142" s="376"/>
      <c r="AK142" s="376"/>
      <c r="AL142" s="376"/>
      <c r="AM142" s="376"/>
      <c r="AN142" s="376"/>
      <c r="AO142" s="376"/>
      <c r="AP142" s="376"/>
      <c r="AQ142" s="376"/>
      <c r="AR142" s="376"/>
    </row>
    <row r="143" spans="27:44" s="8" customFormat="1" ht="12.75">
      <c r="AA143" s="376"/>
      <c r="AB143" s="377"/>
      <c r="AC143" s="376"/>
      <c r="AD143" s="376"/>
      <c r="AE143" s="376"/>
      <c r="AF143" s="376"/>
      <c r="AG143" s="376"/>
      <c r="AH143" s="376"/>
      <c r="AI143" s="376"/>
      <c r="AJ143" s="376"/>
      <c r="AK143" s="376"/>
      <c r="AL143" s="376"/>
      <c r="AM143" s="376"/>
      <c r="AN143" s="376"/>
      <c r="AO143" s="376"/>
      <c r="AP143" s="376"/>
      <c r="AQ143" s="376"/>
      <c r="AR143" s="376"/>
    </row>
    <row r="144" spans="27:44" s="8" customFormat="1" ht="12.75">
      <c r="AA144" s="376"/>
      <c r="AB144" s="377"/>
      <c r="AC144" s="376"/>
      <c r="AD144" s="376"/>
      <c r="AE144" s="376"/>
      <c r="AF144" s="376"/>
      <c r="AG144" s="376"/>
      <c r="AH144" s="376"/>
      <c r="AI144" s="376"/>
      <c r="AJ144" s="376"/>
      <c r="AK144" s="376"/>
      <c r="AL144" s="376"/>
      <c r="AM144" s="376"/>
      <c r="AN144" s="376"/>
      <c r="AO144" s="376"/>
      <c r="AP144" s="376"/>
      <c r="AQ144" s="376"/>
      <c r="AR144" s="376"/>
    </row>
    <row r="145" spans="27:44" s="8" customFormat="1" ht="12.75">
      <c r="AA145" s="376"/>
      <c r="AB145" s="377"/>
      <c r="AC145" s="376"/>
      <c r="AD145" s="376"/>
      <c r="AE145" s="376"/>
      <c r="AF145" s="376"/>
      <c r="AG145" s="376"/>
      <c r="AH145" s="376"/>
      <c r="AI145" s="376"/>
      <c r="AJ145" s="376"/>
      <c r="AK145" s="376"/>
      <c r="AL145" s="376"/>
      <c r="AM145" s="376"/>
      <c r="AN145" s="376"/>
      <c r="AO145" s="376"/>
      <c r="AP145" s="376"/>
      <c r="AQ145" s="376"/>
      <c r="AR145" s="376"/>
    </row>
    <row r="146" spans="27:44" s="8" customFormat="1" ht="12.75">
      <c r="AA146" s="376"/>
      <c r="AB146" s="377"/>
      <c r="AC146" s="376"/>
      <c r="AD146" s="376"/>
      <c r="AE146" s="376"/>
      <c r="AF146" s="376"/>
      <c r="AG146" s="376"/>
      <c r="AH146" s="376"/>
      <c r="AI146" s="376"/>
      <c r="AJ146" s="376"/>
      <c r="AK146" s="376"/>
      <c r="AL146" s="376"/>
      <c r="AM146" s="376"/>
      <c r="AN146" s="376"/>
      <c r="AO146" s="376"/>
      <c r="AP146" s="376"/>
      <c r="AQ146" s="376"/>
      <c r="AR146" s="376"/>
    </row>
    <row r="147" spans="27:44" s="8" customFormat="1" ht="12.75">
      <c r="AA147" s="376"/>
      <c r="AB147" s="377"/>
      <c r="AC147" s="376"/>
      <c r="AD147" s="376"/>
      <c r="AE147" s="376"/>
      <c r="AF147" s="376"/>
      <c r="AG147" s="376"/>
      <c r="AH147" s="376"/>
      <c r="AI147" s="376"/>
      <c r="AJ147" s="376"/>
      <c r="AK147" s="376"/>
      <c r="AL147" s="376"/>
      <c r="AM147" s="376"/>
      <c r="AN147" s="376"/>
      <c r="AO147" s="376"/>
      <c r="AP147" s="376"/>
      <c r="AQ147" s="376"/>
      <c r="AR147" s="376"/>
    </row>
    <row r="148" spans="27:44" s="8" customFormat="1" ht="12.75">
      <c r="AA148" s="376"/>
      <c r="AB148" s="377"/>
      <c r="AC148" s="376"/>
      <c r="AD148" s="376"/>
      <c r="AE148" s="376"/>
      <c r="AF148" s="376"/>
      <c r="AG148" s="376"/>
      <c r="AH148" s="376"/>
      <c r="AI148" s="376"/>
      <c r="AJ148" s="376"/>
      <c r="AK148" s="376"/>
      <c r="AL148" s="376"/>
      <c r="AM148" s="376"/>
      <c r="AN148" s="376"/>
      <c r="AO148" s="376"/>
      <c r="AP148" s="376"/>
      <c r="AQ148" s="376"/>
      <c r="AR148" s="376"/>
    </row>
    <row r="149" spans="27:44" s="8" customFormat="1" ht="12.75">
      <c r="AA149" s="376"/>
      <c r="AB149" s="377"/>
      <c r="AC149" s="376"/>
      <c r="AD149" s="376"/>
      <c r="AE149" s="376"/>
      <c r="AF149" s="376"/>
      <c r="AG149" s="376"/>
      <c r="AH149" s="376"/>
      <c r="AI149" s="376"/>
      <c r="AJ149" s="376"/>
      <c r="AK149" s="376"/>
      <c r="AL149" s="376"/>
      <c r="AM149" s="376"/>
      <c r="AN149" s="376"/>
      <c r="AO149" s="376"/>
      <c r="AP149" s="376"/>
      <c r="AQ149" s="376"/>
      <c r="AR149" s="376"/>
    </row>
    <row r="150" spans="27:44" s="8" customFormat="1" ht="12.75">
      <c r="AA150" s="376"/>
      <c r="AB150" s="377"/>
      <c r="AC150" s="376"/>
      <c r="AD150" s="376"/>
      <c r="AE150" s="376"/>
      <c r="AF150" s="376"/>
      <c r="AG150" s="376"/>
      <c r="AH150" s="376"/>
      <c r="AI150" s="376"/>
      <c r="AJ150" s="376"/>
      <c r="AK150" s="376"/>
      <c r="AL150" s="376"/>
      <c r="AM150" s="376"/>
      <c r="AN150" s="376"/>
      <c r="AO150" s="376"/>
      <c r="AP150" s="376"/>
      <c r="AQ150" s="376"/>
      <c r="AR150" s="376"/>
    </row>
    <row r="151" spans="27:44" s="8" customFormat="1" ht="12.75">
      <c r="AA151" s="376"/>
      <c r="AB151" s="377"/>
      <c r="AC151" s="376"/>
      <c r="AD151" s="376"/>
      <c r="AE151" s="376"/>
      <c r="AF151" s="376"/>
      <c r="AG151" s="376"/>
      <c r="AH151" s="376"/>
      <c r="AI151" s="376"/>
      <c r="AJ151" s="376"/>
      <c r="AK151" s="376"/>
      <c r="AL151" s="376"/>
      <c r="AM151" s="376"/>
      <c r="AN151" s="376"/>
      <c r="AO151" s="376"/>
      <c r="AP151" s="376"/>
      <c r="AQ151" s="376"/>
      <c r="AR151" s="376"/>
    </row>
    <row r="152" spans="27:44" s="8" customFormat="1" ht="12.75">
      <c r="AA152" s="376"/>
      <c r="AB152" s="377"/>
      <c r="AC152" s="376"/>
      <c r="AD152" s="376"/>
      <c r="AE152" s="376"/>
      <c r="AF152" s="376"/>
      <c r="AG152" s="376"/>
      <c r="AH152" s="376"/>
      <c r="AI152" s="376"/>
      <c r="AJ152" s="376"/>
      <c r="AK152" s="376"/>
      <c r="AL152" s="376"/>
      <c r="AM152" s="376"/>
      <c r="AN152" s="376"/>
      <c r="AO152" s="376"/>
      <c r="AP152" s="376"/>
      <c r="AQ152" s="376"/>
      <c r="AR152" s="376"/>
    </row>
    <row r="153" spans="27:44" s="8" customFormat="1" ht="12.75">
      <c r="AA153" s="376"/>
      <c r="AB153" s="377"/>
      <c r="AC153" s="376"/>
      <c r="AD153" s="376"/>
      <c r="AE153" s="376"/>
      <c r="AF153" s="376"/>
      <c r="AG153" s="376"/>
      <c r="AH153" s="376"/>
      <c r="AI153" s="376"/>
      <c r="AJ153" s="376"/>
      <c r="AK153" s="376"/>
      <c r="AL153" s="376"/>
      <c r="AM153" s="376"/>
      <c r="AN153" s="376"/>
      <c r="AO153" s="376"/>
      <c r="AP153" s="376"/>
      <c r="AQ153" s="376"/>
      <c r="AR153" s="376"/>
    </row>
    <row r="154" spans="27:44" s="8" customFormat="1" ht="12.75">
      <c r="AA154" s="376"/>
      <c r="AB154" s="377"/>
      <c r="AC154" s="376"/>
      <c r="AD154" s="376"/>
      <c r="AE154" s="376"/>
      <c r="AF154" s="376"/>
      <c r="AG154" s="376"/>
      <c r="AH154" s="376"/>
      <c r="AI154" s="376"/>
      <c r="AJ154" s="376"/>
      <c r="AK154" s="376"/>
      <c r="AL154" s="376"/>
      <c r="AM154" s="376"/>
      <c r="AN154" s="376"/>
      <c r="AO154" s="376"/>
      <c r="AP154" s="376"/>
      <c r="AQ154" s="376"/>
      <c r="AR154" s="376"/>
    </row>
    <row r="155" spans="27:44" s="8" customFormat="1" ht="12.75">
      <c r="AA155" s="376"/>
      <c r="AB155" s="377"/>
      <c r="AC155" s="376"/>
      <c r="AD155" s="376"/>
      <c r="AE155" s="376"/>
      <c r="AF155" s="376"/>
      <c r="AG155" s="376"/>
      <c r="AH155" s="376"/>
      <c r="AI155" s="376"/>
      <c r="AJ155" s="376"/>
      <c r="AK155" s="376"/>
      <c r="AL155" s="376"/>
      <c r="AM155" s="376"/>
      <c r="AN155" s="376"/>
      <c r="AO155" s="376"/>
      <c r="AP155" s="376"/>
      <c r="AQ155" s="376"/>
      <c r="AR155" s="376"/>
    </row>
    <row r="156" spans="27:44" s="8" customFormat="1" ht="12.75">
      <c r="AA156" s="376"/>
      <c r="AB156" s="377"/>
      <c r="AC156" s="376"/>
      <c r="AD156" s="376"/>
      <c r="AE156" s="376"/>
      <c r="AF156" s="376"/>
      <c r="AG156" s="376"/>
      <c r="AH156" s="376"/>
      <c r="AI156" s="376"/>
      <c r="AJ156" s="376"/>
      <c r="AK156" s="376"/>
      <c r="AL156" s="376"/>
      <c r="AM156" s="376"/>
      <c r="AN156" s="376"/>
      <c r="AO156" s="376"/>
      <c r="AP156" s="376"/>
      <c r="AQ156" s="376"/>
      <c r="AR156" s="376"/>
    </row>
    <row r="157" spans="27:44" s="8" customFormat="1" ht="12.75">
      <c r="AA157" s="376"/>
      <c r="AB157" s="377"/>
      <c r="AC157" s="376"/>
      <c r="AD157" s="376"/>
      <c r="AE157" s="376"/>
      <c r="AF157" s="376"/>
      <c r="AG157" s="376"/>
      <c r="AH157" s="376"/>
      <c r="AI157" s="376"/>
      <c r="AJ157" s="376"/>
      <c r="AK157" s="376"/>
      <c r="AL157" s="376"/>
      <c r="AM157" s="376"/>
      <c r="AN157" s="376"/>
      <c r="AO157" s="376"/>
      <c r="AP157" s="376"/>
      <c r="AQ157" s="376"/>
      <c r="AR157" s="376"/>
    </row>
    <row r="158" spans="27:44" s="8" customFormat="1" ht="12.75">
      <c r="AA158" s="376"/>
      <c r="AB158" s="377"/>
      <c r="AC158" s="376"/>
      <c r="AD158" s="376"/>
      <c r="AE158" s="376"/>
      <c r="AF158" s="376"/>
      <c r="AG158" s="376"/>
      <c r="AH158" s="376"/>
      <c r="AI158" s="376"/>
      <c r="AJ158" s="376"/>
      <c r="AK158" s="376"/>
      <c r="AL158" s="376"/>
      <c r="AM158" s="376"/>
      <c r="AN158" s="376"/>
      <c r="AO158" s="376"/>
      <c r="AP158" s="376"/>
      <c r="AQ158" s="376"/>
      <c r="AR158" s="376"/>
    </row>
    <row r="159" spans="27:44" s="8" customFormat="1" ht="12.75">
      <c r="AA159" s="376"/>
      <c r="AB159" s="377"/>
      <c r="AC159" s="376"/>
      <c r="AD159" s="376"/>
      <c r="AE159" s="376"/>
      <c r="AF159" s="376"/>
      <c r="AG159" s="376"/>
      <c r="AH159" s="376"/>
      <c r="AI159" s="376"/>
      <c r="AJ159" s="376"/>
      <c r="AK159" s="376"/>
      <c r="AL159" s="376"/>
      <c r="AM159" s="376"/>
      <c r="AN159" s="376"/>
      <c r="AO159" s="376"/>
      <c r="AP159" s="376"/>
      <c r="AQ159" s="376"/>
      <c r="AR159" s="376"/>
    </row>
    <row r="160" spans="27:44" s="8" customFormat="1" ht="12.75">
      <c r="AA160" s="376"/>
      <c r="AB160" s="377"/>
      <c r="AC160" s="376"/>
      <c r="AD160" s="376"/>
      <c r="AE160" s="376"/>
      <c r="AF160" s="376"/>
      <c r="AG160" s="376"/>
      <c r="AH160" s="376"/>
      <c r="AI160" s="376"/>
      <c r="AJ160" s="376"/>
      <c r="AK160" s="376"/>
      <c r="AL160" s="376"/>
      <c r="AM160" s="376"/>
      <c r="AN160" s="376"/>
      <c r="AO160" s="376"/>
      <c r="AP160" s="376"/>
      <c r="AQ160" s="376"/>
      <c r="AR160" s="376"/>
    </row>
    <row r="161" spans="27:44" s="8" customFormat="1" ht="12.75">
      <c r="AA161" s="376"/>
      <c r="AB161" s="377"/>
      <c r="AC161" s="376"/>
      <c r="AD161" s="376"/>
      <c r="AE161" s="376"/>
      <c r="AF161" s="376"/>
      <c r="AG161" s="376"/>
      <c r="AH161" s="376"/>
      <c r="AI161" s="376"/>
      <c r="AJ161" s="376"/>
      <c r="AK161" s="376"/>
      <c r="AL161" s="376"/>
      <c r="AM161" s="376"/>
      <c r="AN161" s="376"/>
      <c r="AO161" s="376"/>
      <c r="AP161" s="376"/>
      <c r="AQ161" s="376"/>
      <c r="AR161" s="376"/>
    </row>
    <row r="162" spans="27:44" s="8" customFormat="1" ht="12.75">
      <c r="AA162" s="376"/>
      <c r="AB162" s="377"/>
      <c r="AC162" s="376"/>
      <c r="AD162" s="376"/>
      <c r="AE162" s="376"/>
      <c r="AF162" s="376"/>
      <c r="AG162" s="376"/>
      <c r="AH162" s="376"/>
      <c r="AI162" s="376"/>
      <c r="AJ162" s="376"/>
      <c r="AK162" s="376"/>
      <c r="AL162" s="376"/>
      <c r="AM162" s="376"/>
      <c r="AN162" s="376"/>
      <c r="AO162" s="376"/>
      <c r="AP162" s="376"/>
      <c r="AQ162" s="376"/>
      <c r="AR162" s="376"/>
    </row>
    <row r="163" spans="27:44" s="8" customFormat="1" ht="12.75">
      <c r="AA163" s="376"/>
      <c r="AB163" s="377"/>
      <c r="AC163" s="376"/>
      <c r="AD163" s="376"/>
      <c r="AE163" s="376"/>
      <c r="AF163" s="376"/>
      <c r="AG163" s="376"/>
      <c r="AH163" s="376"/>
      <c r="AI163" s="376"/>
      <c r="AJ163" s="376"/>
      <c r="AK163" s="376"/>
      <c r="AL163" s="376"/>
      <c r="AM163" s="376"/>
      <c r="AN163" s="376"/>
      <c r="AO163" s="376"/>
      <c r="AP163" s="376"/>
      <c r="AQ163" s="376"/>
      <c r="AR163" s="376"/>
    </row>
    <row r="164" spans="27:44" s="8" customFormat="1" ht="12.75">
      <c r="AA164" s="376"/>
      <c r="AB164" s="377"/>
      <c r="AC164" s="376"/>
      <c r="AD164" s="376"/>
      <c r="AE164" s="376"/>
      <c r="AF164" s="376"/>
      <c r="AG164" s="376"/>
      <c r="AH164" s="376"/>
      <c r="AI164" s="376"/>
      <c r="AJ164" s="376"/>
      <c r="AK164" s="376"/>
      <c r="AL164" s="376"/>
      <c r="AM164" s="376"/>
      <c r="AN164" s="376"/>
      <c r="AO164" s="376"/>
      <c r="AP164" s="376"/>
      <c r="AQ164" s="376"/>
      <c r="AR164" s="376"/>
    </row>
    <row r="165" spans="27:44" s="8" customFormat="1" ht="12.75">
      <c r="AA165" s="376"/>
      <c r="AB165" s="377"/>
      <c r="AC165" s="376"/>
      <c r="AD165" s="376"/>
      <c r="AE165" s="376"/>
      <c r="AF165" s="376"/>
      <c r="AG165" s="376"/>
      <c r="AH165" s="376"/>
      <c r="AI165" s="376"/>
      <c r="AJ165" s="376"/>
      <c r="AK165" s="376"/>
      <c r="AL165" s="376"/>
      <c r="AM165" s="376"/>
      <c r="AN165" s="376"/>
      <c r="AO165" s="376"/>
      <c r="AP165" s="376"/>
      <c r="AQ165" s="376"/>
      <c r="AR165" s="376"/>
    </row>
    <row r="166" spans="27:44" s="8" customFormat="1" ht="12.75">
      <c r="AA166" s="376"/>
      <c r="AB166" s="377"/>
      <c r="AC166" s="376"/>
      <c r="AD166" s="376"/>
      <c r="AE166" s="376"/>
      <c r="AF166" s="376"/>
      <c r="AG166" s="376"/>
      <c r="AH166" s="376"/>
      <c r="AI166" s="376"/>
      <c r="AJ166" s="376"/>
      <c r="AK166" s="376"/>
      <c r="AL166" s="376"/>
      <c r="AM166" s="376"/>
      <c r="AN166" s="376"/>
      <c r="AO166" s="376"/>
      <c r="AP166" s="376"/>
      <c r="AQ166" s="376"/>
      <c r="AR166" s="376"/>
    </row>
    <row r="167" spans="27:44" s="8" customFormat="1" ht="12.75">
      <c r="AA167" s="376"/>
      <c r="AB167" s="377"/>
      <c r="AC167" s="376"/>
      <c r="AD167" s="376"/>
      <c r="AE167" s="376"/>
      <c r="AF167" s="376"/>
      <c r="AG167" s="376"/>
      <c r="AH167" s="376"/>
      <c r="AI167" s="376"/>
      <c r="AJ167" s="376"/>
      <c r="AK167" s="376"/>
      <c r="AL167" s="376"/>
      <c r="AM167" s="376"/>
      <c r="AN167" s="376"/>
      <c r="AO167" s="376"/>
      <c r="AP167" s="376"/>
      <c r="AQ167" s="376"/>
      <c r="AR167" s="376"/>
    </row>
    <row r="168" spans="27:44" s="8" customFormat="1" ht="12.75">
      <c r="AA168" s="376"/>
      <c r="AB168" s="377"/>
      <c r="AC168" s="376"/>
      <c r="AD168" s="376"/>
      <c r="AE168" s="376"/>
      <c r="AF168" s="376"/>
      <c r="AG168" s="376"/>
      <c r="AH168" s="376"/>
      <c r="AI168" s="376"/>
      <c r="AJ168" s="376"/>
      <c r="AK168" s="376"/>
      <c r="AL168" s="376"/>
      <c r="AM168" s="376"/>
      <c r="AN168" s="376"/>
      <c r="AO168" s="376"/>
      <c r="AP168" s="376"/>
      <c r="AQ168" s="376"/>
      <c r="AR168" s="376"/>
    </row>
    <row r="169" spans="27:44" s="8" customFormat="1" ht="12.75">
      <c r="AA169" s="376"/>
      <c r="AB169" s="377"/>
      <c r="AC169" s="376"/>
      <c r="AD169" s="376"/>
      <c r="AE169" s="376"/>
      <c r="AF169" s="376"/>
      <c r="AG169" s="376"/>
      <c r="AH169" s="376"/>
      <c r="AI169" s="376"/>
      <c r="AJ169" s="376"/>
      <c r="AK169" s="376"/>
      <c r="AL169" s="376"/>
      <c r="AM169" s="376"/>
      <c r="AN169" s="376"/>
      <c r="AO169" s="376"/>
      <c r="AP169" s="376"/>
      <c r="AQ169" s="376"/>
      <c r="AR169" s="376"/>
    </row>
    <row r="170" spans="27:44" s="8" customFormat="1" ht="12.75">
      <c r="AA170" s="376"/>
      <c r="AB170" s="377"/>
      <c r="AC170" s="376"/>
      <c r="AD170" s="376"/>
      <c r="AE170" s="376"/>
      <c r="AF170" s="376"/>
      <c r="AG170" s="376"/>
      <c r="AH170" s="376"/>
      <c r="AI170" s="376"/>
      <c r="AJ170" s="376"/>
      <c r="AK170" s="376"/>
      <c r="AL170" s="376"/>
      <c r="AM170" s="376"/>
      <c r="AN170" s="376"/>
      <c r="AO170" s="376"/>
      <c r="AP170" s="376"/>
      <c r="AQ170" s="376"/>
      <c r="AR170" s="376"/>
    </row>
    <row r="171" spans="27:44" s="8" customFormat="1" ht="12.75">
      <c r="AA171" s="376"/>
      <c r="AB171" s="377"/>
      <c r="AC171" s="376"/>
      <c r="AD171" s="376"/>
      <c r="AE171" s="376"/>
      <c r="AF171" s="376"/>
      <c r="AG171" s="376"/>
      <c r="AH171" s="376"/>
      <c r="AI171" s="376"/>
      <c r="AJ171" s="376"/>
      <c r="AK171" s="376"/>
      <c r="AL171" s="376"/>
      <c r="AM171" s="376"/>
      <c r="AN171" s="376"/>
      <c r="AO171" s="376"/>
      <c r="AP171" s="376"/>
      <c r="AQ171" s="376"/>
      <c r="AR171" s="376"/>
    </row>
    <row r="172" spans="27:44" s="8" customFormat="1" ht="12.75">
      <c r="AA172" s="376"/>
      <c r="AB172" s="377"/>
      <c r="AC172" s="376"/>
      <c r="AD172" s="376"/>
      <c r="AE172" s="376"/>
      <c r="AF172" s="376"/>
      <c r="AG172" s="376"/>
      <c r="AH172" s="376"/>
      <c r="AI172" s="376"/>
      <c r="AJ172" s="376"/>
      <c r="AK172" s="376"/>
      <c r="AL172" s="376"/>
      <c r="AM172" s="376"/>
      <c r="AN172" s="376"/>
      <c r="AO172" s="376"/>
      <c r="AP172" s="376"/>
      <c r="AQ172" s="376"/>
      <c r="AR172" s="376"/>
    </row>
    <row r="173" spans="27:44" s="8" customFormat="1" ht="12.75">
      <c r="AA173" s="376"/>
      <c r="AB173" s="377"/>
      <c r="AC173" s="376"/>
      <c r="AD173" s="376"/>
      <c r="AE173" s="376"/>
      <c r="AF173" s="376"/>
      <c r="AG173" s="376"/>
      <c r="AH173" s="376"/>
      <c r="AI173" s="376"/>
      <c r="AJ173" s="376"/>
      <c r="AK173" s="376"/>
      <c r="AL173" s="376"/>
      <c r="AM173" s="376"/>
      <c r="AN173" s="376"/>
      <c r="AO173" s="376"/>
      <c r="AP173" s="376"/>
      <c r="AQ173" s="376"/>
      <c r="AR173" s="376"/>
    </row>
    <row r="174" spans="27:44" s="8" customFormat="1" ht="12.75">
      <c r="AA174" s="376"/>
      <c r="AB174" s="377"/>
      <c r="AC174" s="376"/>
      <c r="AD174" s="376"/>
      <c r="AE174" s="376"/>
      <c r="AF174" s="376"/>
      <c r="AG174" s="376"/>
      <c r="AH174" s="376"/>
      <c r="AI174" s="376"/>
      <c r="AJ174" s="376"/>
      <c r="AK174" s="376"/>
      <c r="AL174" s="376"/>
      <c r="AM174" s="376"/>
      <c r="AN174" s="376"/>
      <c r="AO174" s="376"/>
      <c r="AP174" s="376"/>
      <c r="AQ174" s="376"/>
      <c r="AR174" s="376"/>
    </row>
    <row r="175" spans="27:44" s="8" customFormat="1" ht="12.75">
      <c r="AA175" s="376"/>
      <c r="AB175" s="377"/>
      <c r="AC175" s="376"/>
      <c r="AD175" s="376"/>
      <c r="AE175" s="376"/>
      <c r="AF175" s="376"/>
      <c r="AG175" s="376"/>
      <c r="AH175" s="376"/>
      <c r="AI175" s="376"/>
      <c r="AJ175" s="376"/>
      <c r="AK175" s="376"/>
      <c r="AL175" s="376"/>
      <c r="AM175" s="376"/>
      <c r="AN175" s="376"/>
      <c r="AO175" s="376"/>
      <c r="AP175" s="376"/>
      <c r="AQ175" s="376"/>
      <c r="AR175" s="376"/>
    </row>
    <row r="176" spans="27:44" s="8" customFormat="1" ht="12.75">
      <c r="AA176" s="383"/>
      <c r="AB176" s="377"/>
      <c r="AC176" s="383"/>
      <c r="AD176" s="383"/>
      <c r="AE176" s="383"/>
      <c r="AF176" s="383"/>
      <c r="AG176" s="383"/>
      <c r="AH176" s="383"/>
      <c r="AI176" s="383"/>
      <c r="AJ176" s="383"/>
      <c r="AK176" s="383"/>
      <c r="AL176" s="383"/>
      <c r="AM176" s="383"/>
      <c r="AN176" s="383"/>
      <c r="AO176" s="383"/>
      <c r="AP176" s="383"/>
      <c r="AQ176" s="383"/>
      <c r="AR176" s="376"/>
    </row>
    <row r="177" spans="2:44" s="8" customFormat="1" ht="12.75">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383"/>
      <c r="AB177" s="377"/>
      <c r="AC177" s="383"/>
      <c r="AD177" s="383"/>
      <c r="AE177" s="383"/>
      <c r="AF177" s="383"/>
      <c r="AG177" s="383"/>
      <c r="AH177" s="383"/>
      <c r="AI177" s="383"/>
      <c r="AJ177" s="383"/>
      <c r="AK177" s="383"/>
      <c r="AL177" s="383"/>
      <c r="AM177" s="383"/>
      <c r="AN177" s="383"/>
      <c r="AO177" s="383"/>
      <c r="AP177" s="383"/>
      <c r="AQ177" s="383"/>
      <c r="AR177" s="383"/>
    </row>
    <row r="178" spans="2:44" s="8" customFormat="1" ht="12.75">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383"/>
      <c r="AB178" s="377"/>
      <c r="AC178" s="383"/>
      <c r="AD178" s="383"/>
      <c r="AE178" s="383"/>
      <c r="AF178" s="383"/>
      <c r="AG178" s="383"/>
      <c r="AH178" s="383"/>
      <c r="AI178" s="383"/>
      <c r="AJ178" s="383"/>
      <c r="AK178" s="383"/>
      <c r="AL178" s="383"/>
      <c r="AM178" s="383"/>
      <c r="AN178" s="383"/>
      <c r="AO178" s="383"/>
      <c r="AP178" s="383"/>
      <c r="AQ178" s="383"/>
      <c r="AR178" s="383"/>
    </row>
    <row r="179" spans="2:44" s="8" customFormat="1" ht="12.75">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383"/>
      <c r="AB179" s="377"/>
      <c r="AC179" s="383"/>
      <c r="AD179" s="383"/>
      <c r="AE179" s="383"/>
      <c r="AF179" s="383"/>
      <c r="AG179" s="383"/>
      <c r="AH179" s="383"/>
      <c r="AI179" s="383"/>
      <c r="AJ179" s="383"/>
      <c r="AK179" s="383"/>
      <c r="AL179" s="383"/>
      <c r="AM179" s="383"/>
      <c r="AN179" s="383"/>
      <c r="AO179" s="383"/>
      <c r="AP179" s="383"/>
      <c r="AQ179" s="383"/>
      <c r="AR179" s="383"/>
    </row>
    <row r="180" spans="2:44" s="8" customFormat="1" ht="12.75">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383"/>
      <c r="AB180" s="377"/>
      <c r="AC180" s="383"/>
      <c r="AD180" s="383"/>
      <c r="AE180" s="383"/>
      <c r="AF180" s="383"/>
      <c r="AG180" s="383"/>
      <c r="AH180" s="383"/>
      <c r="AI180" s="383"/>
      <c r="AJ180" s="383"/>
      <c r="AK180" s="383"/>
      <c r="AL180" s="383"/>
      <c r="AM180" s="383"/>
      <c r="AN180" s="383"/>
      <c r="AO180" s="383"/>
      <c r="AP180" s="383"/>
      <c r="AQ180" s="383"/>
      <c r="AR180" s="383"/>
    </row>
    <row r="181" spans="2:44" s="8" customFormat="1" ht="12.75">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383"/>
      <c r="AB181" s="377"/>
      <c r="AC181" s="383"/>
      <c r="AD181" s="383"/>
      <c r="AE181" s="383"/>
      <c r="AF181" s="383"/>
      <c r="AG181" s="383"/>
      <c r="AH181" s="383"/>
      <c r="AI181" s="383"/>
      <c r="AJ181" s="383"/>
      <c r="AK181" s="383"/>
      <c r="AL181" s="383"/>
      <c r="AM181" s="383"/>
      <c r="AN181" s="383"/>
      <c r="AO181" s="383"/>
      <c r="AP181" s="383"/>
      <c r="AQ181" s="383"/>
      <c r="AR181" s="383"/>
    </row>
    <row r="182" spans="2:44" s="8" customFormat="1" ht="12.75">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383"/>
      <c r="AB182" s="377"/>
      <c r="AC182" s="383"/>
      <c r="AD182" s="383"/>
      <c r="AE182" s="383"/>
      <c r="AF182" s="383"/>
      <c r="AG182" s="383"/>
      <c r="AH182" s="383"/>
      <c r="AI182" s="383"/>
      <c r="AJ182" s="383"/>
      <c r="AK182" s="383"/>
      <c r="AL182" s="383"/>
      <c r="AM182" s="383"/>
      <c r="AN182" s="383"/>
      <c r="AO182" s="383"/>
      <c r="AP182" s="383"/>
      <c r="AQ182" s="383"/>
      <c r="AR182" s="383"/>
    </row>
    <row r="183" spans="2:44" s="8" customFormat="1" ht="12.75">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383"/>
      <c r="AB183" s="377"/>
      <c r="AC183" s="383"/>
      <c r="AD183" s="383"/>
      <c r="AE183" s="383"/>
      <c r="AF183" s="383"/>
      <c r="AG183" s="383"/>
      <c r="AH183" s="383"/>
      <c r="AI183" s="383"/>
      <c r="AJ183" s="383"/>
      <c r="AK183" s="383"/>
      <c r="AL183" s="383"/>
      <c r="AM183" s="383"/>
      <c r="AN183" s="383"/>
      <c r="AO183" s="383"/>
      <c r="AP183" s="383"/>
      <c r="AQ183" s="383"/>
      <c r="AR183" s="383"/>
    </row>
    <row r="184" spans="2:44" s="8" customFormat="1" ht="12.75">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383"/>
      <c r="AB184" s="377"/>
      <c r="AC184" s="383"/>
      <c r="AD184" s="383"/>
      <c r="AE184" s="383"/>
      <c r="AF184" s="383"/>
      <c r="AG184" s="383"/>
      <c r="AH184" s="383"/>
      <c r="AI184" s="383"/>
      <c r="AJ184" s="383"/>
      <c r="AK184" s="383"/>
      <c r="AL184" s="383"/>
      <c r="AM184" s="383"/>
      <c r="AN184" s="383"/>
      <c r="AO184" s="383"/>
      <c r="AP184" s="383"/>
      <c r="AQ184" s="383"/>
      <c r="AR184" s="383"/>
    </row>
    <row r="185" spans="2:44" s="8" customFormat="1" ht="12.75">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383"/>
      <c r="AB185" s="377"/>
      <c r="AC185" s="383"/>
      <c r="AD185" s="383"/>
      <c r="AE185" s="383"/>
      <c r="AF185" s="383"/>
      <c r="AG185" s="383"/>
      <c r="AH185" s="383"/>
      <c r="AI185" s="383"/>
      <c r="AJ185" s="383"/>
      <c r="AK185" s="383"/>
      <c r="AL185" s="383"/>
      <c r="AM185" s="383"/>
      <c r="AN185" s="383"/>
      <c r="AO185" s="383"/>
      <c r="AP185" s="383"/>
      <c r="AQ185" s="383"/>
      <c r="AR185" s="383"/>
    </row>
    <row r="186" spans="2:44" s="8" customFormat="1" ht="12.75">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383"/>
      <c r="AB186" s="377"/>
      <c r="AC186" s="383"/>
      <c r="AD186" s="383"/>
      <c r="AE186" s="383"/>
      <c r="AF186" s="383"/>
      <c r="AG186" s="383"/>
      <c r="AH186" s="383"/>
      <c r="AI186" s="383"/>
      <c r="AJ186" s="383"/>
      <c r="AK186" s="383"/>
      <c r="AL186" s="383"/>
      <c r="AM186" s="383"/>
      <c r="AN186" s="383"/>
      <c r="AO186" s="383"/>
      <c r="AP186" s="383"/>
      <c r="AQ186" s="383"/>
      <c r="AR186" s="383"/>
    </row>
    <row r="187" spans="2:44" s="8" customFormat="1" ht="12.75">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383"/>
      <c r="AB187" s="377"/>
      <c r="AC187" s="383"/>
      <c r="AD187" s="383"/>
      <c r="AE187" s="383"/>
      <c r="AF187" s="383"/>
      <c r="AG187" s="383"/>
      <c r="AH187" s="383"/>
      <c r="AI187" s="383"/>
      <c r="AJ187" s="383"/>
      <c r="AK187" s="383"/>
      <c r="AL187" s="383"/>
      <c r="AM187" s="383"/>
      <c r="AN187" s="383"/>
      <c r="AO187" s="383"/>
      <c r="AP187" s="383"/>
      <c r="AQ187" s="383"/>
      <c r="AR187" s="383"/>
    </row>
    <row r="188" spans="2:44" s="8" customFormat="1" ht="12.75">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383"/>
      <c r="AB188" s="377"/>
      <c r="AC188" s="383"/>
      <c r="AD188" s="383"/>
      <c r="AE188" s="383"/>
      <c r="AF188" s="383"/>
      <c r="AG188" s="383"/>
      <c r="AH188" s="383"/>
      <c r="AI188" s="383"/>
      <c r="AJ188" s="383"/>
      <c r="AK188" s="383"/>
      <c r="AL188" s="383"/>
      <c r="AM188" s="383"/>
      <c r="AN188" s="383"/>
      <c r="AO188" s="383"/>
      <c r="AP188" s="383"/>
      <c r="AQ188" s="383"/>
      <c r="AR188" s="383"/>
    </row>
    <row r="189" spans="2:44" s="8" customFormat="1" ht="12.75">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383"/>
      <c r="AB189" s="377"/>
      <c r="AC189" s="383"/>
      <c r="AD189" s="383"/>
      <c r="AE189" s="383"/>
      <c r="AF189" s="383"/>
      <c r="AG189" s="383"/>
      <c r="AH189" s="383"/>
      <c r="AI189" s="383"/>
      <c r="AJ189" s="383"/>
      <c r="AK189" s="383"/>
      <c r="AL189" s="383"/>
      <c r="AM189" s="383"/>
      <c r="AN189" s="383"/>
      <c r="AO189" s="383"/>
      <c r="AP189" s="383"/>
      <c r="AQ189" s="383"/>
      <c r="AR189" s="383"/>
    </row>
    <row r="190" spans="2:44" s="8" customFormat="1" ht="12.75">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383"/>
      <c r="AB190" s="377"/>
      <c r="AC190" s="383"/>
      <c r="AD190" s="383"/>
      <c r="AE190" s="383"/>
      <c r="AF190" s="383"/>
      <c r="AG190" s="383"/>
      <c r="AH190" s="383"/>
      <c r="AI190" s="383"/>
      <c r="AJ190" s="383"/>
      <c r="AK190" s="383"/>
      <c r="AL190" s="383"/>
      <c r="AM190" s="383"/>
      <c r="AN190" s="383"/>
      <c r="AO190" s="383"/>
      <c r="AP190" s="383"/>
      <c r="AQ190" s="383"/>
      <c r="AR190" s="383"/>
    </row>
    <row r="191" spans="2:44" s="8" customFormat="1" ht="12.75">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383"/>
      <c r="AB191" s="377"/>
      <c r="AC191" s="383"/>
      <c r="AD191" s="383"/>
      <c r="AE191" s="383"/>
      <c r="AF191" s="383"/>
      <c r="AG191" s="383"/>
      <c r="AH191" s="383"/>
      <c r="AI191" s="383"/>
      <c r="AJ191" s="383"/>
      <c r="AK191" s="383"/>
      <c r="AL191" s="383"/>
      <c r="AM191" s="383"/>
      <c r="AN191" s="383"/>
      <c r="AO191" s="383"/>
      <c r="AP191" s="383"/>
      <c r="AQ191" s="383"/>
      <c r="AR191" s="383"/>
    </row>
    <row r="192" spans="2:44" s="8" customFormat="1" ht="12.75">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383"/>
      <c r="AB192" s="377"/>
      <c r="AC192" s="383"/>
      <c r="AD192" s="383"/>
      <c r="AE192" s="383"/>
      <c r="AF192" s="383"/>
      <c r="AG192" s="383"/>
      <c r="AH192" s="383"/>
      <c r="AI192" s="383"/>
      <c r="AJ192" s="383"/>
      <c r="AK192" s="383"/>
      <c r="AL192" s="383"/>
      <c r="AM192" s="383"/>
      <c r="AN192" s="383"/>
      <c r="AO192" s="383"/>
      <c r="AP192" s="383"/>
      <c r="AQ192" s="383"/>
      <c r="AR192" s="383"/>
    </row>
    <row r="193" spans="2:44" s="8" customFormat="1" ht="12.75">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383"/>
      <c r="AB193" s="377"/>
      <c r="AC193" s="383"/>
      <c r="AD193" s="383"/>
      <c r="AE193" s="383"/>
      <c r="AF193" s="383"/>
      <c r="AG193" s="383"/>
      <c r="AH193" s="383"/>
      <c r="AI193" s="383"/>
      <c r="AJ193" s="383"/>
      <c r="AK193" s="383"/>
      <c r="AL193" s="383"/>
      <c r="AM193" s="383"/>
      <c r="AN193" s="383"/>
      <c r="AO193" s="383"/>
      <c r="AP193" s="383"/>
      <c r="AQ193" s="383"/>
      <c r="AR193" s="383"/>
    </row>
    <row r="194" spans="2:44" s="8" customFormat="1" ht="12.75">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383"/>
      <c r="AB194" s="377"/>
      <c r="AC194" s="383"/>
      <c r="AD194" s="383"/>
      <c r="AE194" s="383"/>
      <c r="AF194" s="383"/>
      <c r="AG194" s="383"/>
      <c r="AH194" s="383"/>
      <c r="AI194" s="383"/>
      <c r="AJ194" s="383"/>
      <c r="AK194" s="383"/>
      <c r="AL194" s="383"/>
      <c r="AM194" s="383"/>
      <c r="AN194" s="383"/>
      <c r="AO194" s="383"/>
      <c r="AP194" s="383"/>
      <c r="AQ194" s="383"/>
      <c r="AR194" s="383"/>
    </row>
    <row r="195" spans="2:44" s="8" customFormat="1" ht="12.75">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383"/>
      <c r="AB195" s="377"/>
      <c r="AC195" s="383"/>
      <c r="AD195" s="383"/>
      <c r="AE195" s="383"/>
      <c r="AF195" s="383"/>
      <c r="AG195" s="383"/>
      <c r="AH195" s="383"/>
      <c r="AI195" s="383"/>
      <c r="AJ195" s="383"/>
      <c r="AK195" s="383"/>
      <c r="AL195" s="383"/>
      <c r="AM195" s="383"/>
      <c r="AN195" s="383"/>
      <c r="AO195" s="383"/>
      <c r="AP195" s="383"/>
      <c r="AQ195" s="383"/>
      <c r="AR195" s="383"/>
    </row>
    <row r="196" spans="2:44" s="8" customFormat="1" ht="12.75">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383"/>
      <c r="AB196" s="377"/>
      <c r="AC196" s="383"/>
      <c r="AD196" s="383"/>
      <c r="AE196" s="383"/>
      <c r="AF196" s="383"/>
      <c r="AG196" s="383"/>
      <c r="AH196" s="383"/>
      <c r="AI196" s="383"/>
      <c r="AJ196" s="383"/>
      <c r="AK196" s="383"/>
      <c r="AL196" s="383"/>
      <c r="AM196" s="383"/>
      <c r="AN196" s="383"/>
      <c r="AO196" s="383"/>
      <c r="AP196" s="383"/>
      <c r="AQ196" s="383"/>
      <c r="AR196" s="383"/>
    </row>
    <row r="197" spans="2:44" s="8" customFormat="1" ht="12.75">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383"/>
      <c r="AB197" s="377"/>
      <c r="AC197" s="383"/>
      <c r="AD197" s="383"/>
      <c r="AE197" s="383"/>
      <c r="AF197" s="383"/>
      <c r="AG197" s="383"/>
      <c r="AH197" s="383"/>
      <c r="AI197" s="383"/>
      <c r="AJ197" s="383"/>
      <c r="AK197" s="383"/>
      <c r="AL197" s="383"/>
      <c r="AM197" s="383"/>
      <c r="AN197" s="383"/>
      <c r="AO197" s="383"/>
      <c r="AP197" s="383"/>
      <c r="AQ197" s="383"/>
      <c r="AR197" s="383"/>
    </row>
    <row r="198" spans="2:44" s="8" customFormat="1" ht="12.75">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383"/>
      <c r="AB198" s="377"/>
      <c r="AC198" s="383"/>
      <c r="AD198" s="383"/>
      <c r="AE198" s="383"/>
      <c r="AF198" s="383"/>
      <c r="AG198" s="383"/>
      <c r="AH198" s="383"/>
      <c r="AI198" s="383"/>
      <c r="AJ198" s="383"/>
      <c r="AK198" s="383"/>
      <c r="AL198" s="383"/>
      <c r="AM198" s="383"/>
      <c r="AN198" s="383"/>
      <c r="AO198" s="383"/>
      <c r="AP198" s="383"/>
      <c r="AQ198" s="383"/>
      <c r="AR198" s="383"/>
    </row>
    <row r="199" spans="2:44" s="8" customFormat="1" ht="12.75">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383"/>
      <c r="AB199" s="377"/>
      <c r="AC199" s="383"/>
      <c r="AD199" s="383"/>
      <c r="AE199" s="383"/>
      <c r="AF199" s="383"/>
      <c r="AG199" s="383"/>
      <c r="AH199" s="383"/>
      <c r="AI199" s="383"/>
      <c r="AJ199" s="383"/>
      <c r="AK199" s="383"/>
      <c r="AL199" s="383"/>
      <c r="AM199" s="383"/>
      <c r="AN199" s="383"/>
      <c r="AO199" s="383"/>
      <c r="AP199" s="383"/>
      <c r="AQ199" s="383"/>
      <c r="AR199" s="383"/>
    </row>
    <row r="200" spans="2:44" s="8" customFormat="1" ht="12.75">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383"/>
      <c r="AB200" s="377"/>
      <c r="AC200" s="383"/>
      <c r="AD200" s="383"/>
      <c r="AE200" s="383"/>
      <c r="AF200" s="383"/>
      <c r="AG200" s="383"/>
      <c r="AH200" s="383"/>
      <c r="AI200" s="383"/>
      <c r="AJ200" s="383"/>
      <c r="AK200" s="383"/>
      <c r="AL200" s="383"/>
      <c r="AM200" s="383"/>
      <c r="AN200" s="383"/>
      <c r="AO200" s="383"/>
      <c r="AP200" s="383"/>
      <c r="AQ200" s="383"/>
      <c r="AR200" s="383"/>
    </row>
    <row r="201" spans="2:44" s="8" customFormat="1" ht="12.75">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383"/>
      <c r="AB201" s="377"/>
      <c r="AC201" s="383"/>
      <c r="AD201" s="383"/>
      <c r="AE201" s="383"/>
      <c r="AF201" s="383"/>
      <c r="AG201" s="383"/>
      <c r="AH201" s="383"/>
      <c r="AI201" s="383"/>
      <c r="AJ201" s="383"/>
      <c r="AK201" s="383"/>
      <c r="AL201" s="383"/>
      <c r="AM201" s="383"/>
      <c r="AN201" s="383"/>
      <c r="AO201" s="383"/>
      <c r="AP201" s="383"/>
      <c r="AQ201" s="383"/>
      <c r="AR201" s="383"/>
    </row>
    <row r="202" spans="2:44" s="8" customFormat="1" ht="12.75">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383"/>
      <c r="AB202" s="377"/>
      <c r="AC202" s="383"/>
      <c r="AD202" s="383"/>
      <c r="AE202" s="383"/>
      <c r="AF202" s="383"/>
      <c r="AG202" s="383"/>
      <c r="AH202" s="383"/>
      <c r="AI202" s="383"/>
      <c r="AJ202" s="383"/>
      <c r="AK202" s="383"/>
      <c r="AL202" s="383"/>
      <c r="AM202" s="383"/>
      <c r="AN202" s="383"/>
      <c r="AO202" s="383"/>
      <c r="AP202" s="383"/>
      <c r="AQ202" s="383"/>
      <c r="AR202" s="383"/>
    </row>
    <row r="203" spans="2:44" s="8" customFormat="1" ht="12.75">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383"/>
      <c r="AB203" s="377"/>
      <c r="AC203" s="383"/>
      <c r="AD203" s="383"/>
      <c r="AE203" s="383"/>
      <c r="AF203" s="383"/>
      <c r="AG203" s="383"/>
      <c r="AH203" s="383"/>
      <c r="AI203" s="383"/>
      <c r="AJ203" s="383"/>
      <c r="AK203" s="383"/>
      <c r="AL203" s="383"/>
      <c r="AM203" s="383"/>
      <c r="AN203" s="383"/>
      <c r="AO203" s="383"/>
      <c r="AP203" s="383"/>
      <c r="AQ203" s="383"/>
      <c r="AR203" s="383"/>
    </row>
    <row r="204" spans="2:44" s="8" customFormat="1" ht="12.75">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383"/>
      <c r="AB204" s="377"/>
      <c r="AC204" s="383"/>
      <c r="AD204" s="383"/>
      <c r="AE204" s="383"/>
      <c r="AF204" s="383"/>
      <c r="AG204" s="383"/>
      <c r="AH204" s="383"/>
      <c r="AI204" s="383"/>
      <c r="AJ204" s="383"/>
      <c r="AK204" s="383"/>
      <c r="AL204" s="383"/>
      <c r="AM204" s="383"/>
      <c r="AN204" s="383"/>
      <c r="AO204" s="383"/>
      <c r="AP204" s="383"/>
      <c r="AQ204" s="383"/>
      <c r="AR204" s="383"/>
    </row>
    <row r="205" spans="2:44" s="8" customFormat="1" ht="12.75">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383"/>
      <c r="AB205" s="377"/>
      <c r="AC205" s="383"/>
      <c r="AD205" s="383"/>
      <c r="AE205" s="383"/>
      <c r="AF205" s="383"/>
      <c r="AG205" s="383"/>
      <c r="AH205" s="383"/>
      <c r="AI205" s="383"/>
      <c r="AJ205" s="383"/>
      <c r="AK205" s="383"/>
      <c r="AL205" s="383"/>
      <c r="AM205" s="383"/>
      <c r="AN205" s="383"/>
      <c r="AO205" s="383"/>
      <c r="AP205" s="383"/>
      <c r="AQ205" s="383"/>
      <c r="AR205" s="383"/>
    </row>
    <row r="206" spans="2:44" s="8" customFormat="1" ht="12.75">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383"/>
      <c r="AB206" s="377"/>
      <c r="AC206" s="383"/>
      <c r="AD206" s="383"/>
      <c r="AE206" s="383"/>
      <c r="AF206" s="383"/>
      <c r="AG206" s="383"/>
      <c r="AH206" s="383"/>
      <c r="AI206" s="383"/>
      <c r="AJ206" s="383"/>
      <c r="AK206" s="383"/>
      <c r="AL206" s="383"/>
      <c r="AM206" s="383"/>
      <c r="AN206" s="383"/>
      <c r="AO206" s="383"/>
      <c r="AP206" s="383"/>
      <c r="AQ206" s="383"/>
      <c r="AR206" s="383"/>
    </row>
    <row r="207" spans="2:44" s="8" customFormat="1" ht="12.75">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383"/>
      <c r="AB207" s="377"/>
      <c r="AC207" s="383"/>
      <c r="AD207" s="383"/>
      <c r="AE207" s="383"/>
      <c r="AF207" s="383"/>
      <c r="AG207" s="383"/>
      <c r="AH207" s="383"/>
      <c r="AI207" s="383"/>
      <c r="AJ207" s="383"/>
      <c r="AK207" s="383"/>
      <c r="AL207" s="383"/>
      <c r="AM207" s="383"/>
      <c r="AN207" s="383"/>
      <c r="AO207" s="383"/>
      <c r="AP207" s="383"/>
      <c r="AQ207" s="383"/>
      <c r="AR207" s="383"/>
    </row>
    <row r="208" spans="2:44" s="8" customFormat="1" ht="12.75">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383"/>
      <c r="AB208" s="377"/>
      <c r="AC208" s="383"/>
      <c r="AD208" s="383"/>
      <c r="AE208" s="383"/>
      <c r="AF208" s="383"/>
      <c r="AG208" s="383"/>
      <c r="AH208" s="383"/>
      <c r="AI208" s="383"/>
      <c r="AJ208" s="383"/>
      <c r="AK208" s="383"/>
      <c r="AL208" s="383"/>
      <c r="AM208" s="383"/>
      <c r="AN208" s="383"/>
      <c r="AO208" s="383"/>
      <c r="AP208" s="383"/>
      <c r="AQ208" s="383"/>
      <c r="AR208" s="383"/>
    </row>
    <row r="209" spans="2:44" s="8" customFormat="1" ht="12.75">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383"/>
      <c r="AB209" s="377"/>
      <c r="AC209" s="383"/>
      <c r="AD209" s="383"/>
      <c r="AE209" s="383"/>
      <c r="AF209" s="383"/>
      <c r="AG209" s="383"/>
      <c r="AH209" s="383"/>
      <c r="AI209" s="383"/>
      <c r="AJ209" s="383"/>
      <c r="AK209" s="383"/>
      <c r="AL209" s="383"/>
      <c r="AM209" s="383"/>
      <c r="AN209" s="383"/>
      <c r="AO209" s="383"/>
      <c r="AP209" s="383"/>
      <c r="AQ209" s="383"/>
      <c r="AR209" s="383"/>
    </row>
    <row r="210" spans="2:44" s="8" customFormat="1" ht="12.75">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383"/>
      <c r="AB210" s="377"/>
      <c r="AC210" s="383"/>
      <c r="AD210" s="383"/>
      <c r="AE210" s="383"/>
      <c r="AF210" s="383"/>
      <c r="AG210" s="383"/>
      <c r="AH210" s="383"/>
      <c r="AI210" s="383"/>
      <c r="AJ210" s="383"/>
      <c r="AK210" s="383"/>
      <c r="AL210" s="383"/>
      <c r="AM210" s="383"/>
      <c r="AN210" s="383"/>
      <c r="AO210" s="383"/>
      <c r="AP210" s="383"/>
      <c r="AQ210" s="383"/>
      <c r="AR210" s="383"/>
    </row>
    <row r="211" spans="2:44" s="8" customFormat="1" ht="12.75">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383"/>
      <c r="AB211" s="377"/>
      <c r="AC211" s="383"/>
      <c r="AD211" s="383"/>
      <c r="AE211" s="383"/>
      <c r="AF211" s="383"/>
      <c r="AG211" s="383"/>
      <c r="AH211" s="383"/>
      <c r="AI211" s="383"/>
      <c r="AJ211" s="383"/>
      <c r="AK211" s="383"/>
      <c r="AL211" s="383"/>
      <c r="AM211" s="383"/>
      <c r="AN211" s="383"/>
      <c r="AO211" s="383"/>
      <c r="AP211" s="383"/>
      <c r="AQ211" s="383"/>
      <c r="AR211" s="383"/>
    </row>
    <row r="212" spans="2:44" s="8" customFormat="1" ht="12.75">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383"/>
      <c r="AB212" s="377"/>
      <c r="AC212" s="383"/>
      <c r="AD212" s="383"/>
      <c r="AE212" s="383"/>
      <c r="AF212" s="383"/>
      <c r="AG212" s="383"/>
      <c r="AH212" s="383"/>
      <c r="AI212" s="383"/>
      <c r="AJ212" s="383"/>
      <c r="AK212" s="383"/>
      <c r="AL212" s="383"/>
      <c r="AM212" s="383"/>
      <c r="AN212" s="383"/>
      <c r="AO212" s="383"/>
      <c r="AP212" s="383"/>
      <c r="AQ212" s="383"/>
      <c r="AR212" s="383"/>
    </row>
    <row r="213" spans="2:44" s="8" customFormat="1" ht="12.75">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383"/>
      <c r="AB213" s="377"/>
      <c r="AC213" s="383"/>
      <c r="AD213" s="383"/>
      <c r="AE213" s="383"/>
      <c r="AF213" s="383"/>
      <c r="AG213" s="383"/>
      <c r="AH213" s="383"/>
      <c r="AI213" s="383"/>
      <c r="AJ213" s="383"/>
      <c r="AK213" s="383"/>
      <c r="AL213" s="383"/>
      <c r="AM213" s="383"/>
      <c r="AN213" s="383"/>
      <c r="AO213" s="383"/>
      <c r="AP213" s="383"/>
      <c r="AQ213" s="383"/>
      <c r="AR213" s="383"/>
    </row>
    <row r="214" spans="2:44" s="8" customFormat="1" ht="12.75">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383"/>
      <c r="AB214" s="377"/>
      <c r="AC214" s="383"/>
      <c r="AD214" s="383"/>
      <c r="AE214" s="383"/>
      <c r="AF214" s="383"/>
      <c r="AG214" s="383"/>
      <c r="AH214" s="383"/>
      <c r="AI214" s="383"/>
      <c r="AJ214" s="383"/>
      <c r="AK214" s="383"/>
      <c r="AL214" s="383"/>
      <c r="AM214" s="383"/>
      <c r="AN214" s="383"/>
      <c r="AO214" s="383"/>
      <c r="AP214" s="383"/>
      <c r="AQ214" s="383"/>
      <c r="AR214" s="383"/>
    </row>
    <row r="215" spans="2:44" s="8" customFormat="1" ht="12.75">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383"/>
      <c r="AB215" s="377"/>
      <c r="AC215" s="383"/>
      <c r="AD215" s="383"/>
      <c r="AE215" s="383"/>
      <c r="AF215" s="383"/>
      <c r="AG215" s="383"/>
      <c r="AH215" s="383"/>
      <c r="AI215" s="383"/>
      <c r="AJ215" s="383"/>
      <c r="AK215" s="383"/>
      <c r="AL215" s="383"/>
      <c r="AM215" s="383"/>
      <c r="AN215" s="383"/>
      <c r="AO215" s="383"/>
      <c r="AP215" s="383"/>
      <c r="AQ215" s="383"/>
      <c r="AR215" s="383"/>
    </row>
    <row r="216" spans="2:44" s="8" customFormat="1" ht="12.75">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383"/>
      <c r="AB216" s="377"/>
      <c r="AC216" s="383"/>
      <c r="AD216" s="383"/>
      <c r="AE216" s="383"/>
      <c r="AF216" s="383"/>
      <c r="AG216" s="383"/>
      <c r="AH216" s="383"/>
      <c r="AI216" s="383"/>
      <c r="AJ216" s="383"/>
      <c r="AK216" s="383"/>
      <c r="AL216" s="383"/>
      <c r="AM216" s="383"/>
      <c r="AN216" s="383"/>
      <c r="AO216" s="383"/>
      <c r="AP216" s="383"/>
      <c r="AQ216" s="383"/>
      <c r="AR216" s="383"/>
    </row>
    <row r="217" spans="2:44" s="8" customFormat="1" ht="12.75">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383"/>
      <c r="AB217" s="377"/>
      <c r="AC217" s="383"/>
      <c r="AD217" s="383"/>
      <c r="AE217" s="383"/>
      <c r="AF217" s="383"/>
      <c r="AG217" s="383"/>
      <c r="AH217" s="383"/>
      <c r="AI217" s="383"/>
      <c r="AJ217" s="383"/>
      <c r="AK217" s="383"/>
      <c r="AL217" s="383"/>
      <c r="AM217" s="383"/>
      <c r="AN217" s="383"/>
      <c r="AO217" s="383"/>
      <c r="AP217" s="383"/>
      <c r="AQ217" s="383"/>
      <c r="AR217" s="383"/>
    </row>
    <row r="218" spans="2:44" s="8" customFormat="1" ht="12.75">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383"/>
      <c r="AB218" s="377"/>
      <c r="AC218" s="383"/>
      <c r="AD218" s="383"/>
      <c r="AE218" s="383"/>
      <c r="AF218" s="383"/>
      <c r="AG218" s="383"/>
      <c r="AH218" s="383"/>
      <c r="AI218" s="383"/>
      <c r="AJ218" s="383"/>
      <c r="AK218" s="383"/>
      <c r="AL218" s="383"/>
      <c r="AM218" s="383"/>
      <c r="AN218" s="383"/>
      <c r="AO218" s="383"/>
      <c r="AP218" s="383"/>
      <c r="AQ218" s="383"/>
      <c r="AR218" s="383"/>
    </row>
    <row r="219" spans="2:44" s="8" customFormat="1" ht="12.75">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383"/>
      <c r="AB219" s="377"/>
      <c r="AC219" s="383"/>
      <c r="AD219" s="383"/>
      <c r="AE219" s="383"/>
      <c r="AF219" s="383"/>
      <c r="AG219" s="383"/>
      <c r="AH219" s="383"/>
      <c r="AI219" s="383"/>
      <c r="AJ219" s="383"/>
      <c r="AK219" s="383"/>
      <c r="AL219" s="383"/>
      <c r="AM219" s="383"/>
      <c r="AN219" s="383"/>
      <c r="AO219" s="383"/>
      <c r="AP219" s="383"/>
      <c r="AQ219" s="383"/>
      <c r="AR219" s="383"/>
    </row>
    <row r="220" spans="2:44" s="8" customFormat="1" ht="12.75">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383"/>
      <c r="AB220" s="377"/>
      <c r="AC220" s="383"/>
      <c r="AD220" s="383"/>
      <c r="AE220" s="383"/>
      <c r="AF220" s="383"/>
      <c r="AG220" s="383"/>
      <c r="AH220" s="383"/>
      <c r="AI220" s="383"/>
      <c r="AJ220" s="383"/>
      <c r="AK220" s="383"/>
      <c r="AL220" s="383"/>
      <c r="AM220" s="383"/>
      <c r="AN220" s="383"/>
      <c r="AO220" s="383"/>
      <c r="AP220" s="383"/>
      <c r="AQ220" s="383"/>
      <c r="AR220" s="383"/>
    </row>
    <row r="221" spans="2:44" s="8" customFormat="1" ht="12.75">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383"/>
      <c r="AB221" s="377"/>
      <c r="AC221" s="383"/>
      <c r="AD221" s="383"/>
      <c r="AE221" s="383"/>
      <c r="AF221" s="383"/>
      <c r="AG221" s="383"/>
      <c r="AH221" s="383"/>
      <c r="AI221" s="383"/>
      <c r="AJ221" s="383"/>
      <c r="AK221" s="383"/>
      <c r="AL221" s="383"/>
      <c r="AM221" s="383"/>
      <c r="AN221" s="383"/>
      <c r="AO221" s="383"/>
      <c r="AP221" s="383"/>
      <c r="AQ221" s="383"/>
      <c r="AR221" s="383"/>
    </row>
    <row r="222" spans="2:44" s="8" customFormat="1" ht="12.75">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383"/>
      <c r="AB222" s="377"/>
      <c r="AC222" s="383"/>
      <c r="AD222" s="383"/>
      <c r="AE222" s="383"/>
      <c r="AF222" s="383"/>
      <c r="AG222" s="383"/>
      <c r="AH222" s="383"/>
      <c r="AI222" s="383"/>
      <c r="AJ222" s="383"/>
      <c r="AK222" s="383"/>
      <c r="AL222" s="383"/>
      <c r="AM222" s="383"/>
      <c r="AN222" s="383"/>
      <c r="AO222" s="383"/>
      <c r="AP222" s="383"/>
      <c r="AQ222" s="383"/>
      <c r="AR222" s="383"/>
    </row>
    <row r="223" spans="2:44" s="8" customFormat="1" ht="12.75">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383"/>
      <c r="AB223" s="377"/>
      <c r="AC223" s="383"/>
      <c r="AD223" s="383"/>
      <c r="AE223" s="383"/>
      <c r="AF223" s="383"/>
      <c r="AG223" s="383"/>
      <c r="AH223" s="383"/>
      <c r="AI223" s="383"/>
      <c r="AJ223" s="383"/>
      <c r="AK223" s="383"/>
      <c r="AL223" s="383"/>
      <c r="AM223" s="383"/>
      <c r="AN223" s="383"/>
      <c r="AO223" s="383"/>
      <c r="AP223" s="383"/>
      <c r="AQ223" s="383"/>
      <c r="AR223" s="383"/>
    </row>
    <row r="224" spans="2:44" s="8" customFormat="1" ht="12.75">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383"/>
      <c r="AB224" s="377"/>
      <c r="AC224" s="383"/>
      <c r="AD224" s="383"/>
      <c r="AE224" s="383"/>
      <c r="AF224" s="383"/>
      <c r="AG224" s="383"/>
      <c r="AH224" s="383"/>
      <c r="AI224" s="383"/>
      <c r="AJ224" s="383"/>
      <c r="AK224" s="383"/>
      <c r="AL224" s="383"/>
      <c r="AM224" s="383"/>
      <c r="AN224" s="383"/>
      <c r="AO224" s="383"/>
      <c r="AP224" s="383"/>
      <c r="AQ224" s="383"/>
      <c r="AR224" s="383"/>
    </row>
    <row r="225" spans="2:44" s="8" customFormat="1" ht="12.75">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383"/>
      <c r="AB225" s="377"/>
      <c r="AC225" s="383"/>
      <c r="AD225" s="383"/>
      <c r="AE225" s="383"/>
      <c r="AF225" s="383"/>
      <c r="AG225" s="383"/>
      <c r="AH225" s="383"/>
      <c r="AI225" s="383"/>
      <c r="AJ225" s="383"/>
      <c r="AK225" s="383"/>
      <c r="AL225" s="383"/>
      <c r="AM225" s="383"/>
      <c r="AN225" s="383"/>
      <c r="AO225" s="383"/>
      <c r="AP225" s="383"/>
      <c r="AQ225" s="383"/>
      <c r="AR225" s="383"/>
    </row>
    <row r="226" spans="2:44" s="8" customFormat="1" ht="12.75">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383"/>
      <c r="AB226" s="377"/>
      <c r="AC226" s="383"/>
      <c r="AD226" s="383"/>
      <c r="AE226" s="383"/>
      <c r="AF226" s="383"/>
      <c r="AG226" s="383"/>
      <c r="AH226" s="383"/>
      <c r="AI226" s="383"/>
      <c r="AJ226" s="383"/>
      <c r="AK226" s="383"/>
      <c r="AL226" s="383"/>
      <c r="AM226" s="383"/>
      <c r="AN226" s="383"/>
      <c r="AO226" s="383"/>
      <c r="AP226" s="383"/>
      <c r="AQ226" s="383"/>
      <c r="AR226" s="383"/>
    </row>
    <row r="227" spans="2:44" s="8" customFormat="1" ht="12.75">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383"/>
      <c r="AB227" s="377"/>
      <c r="AC227" s="383"/>
      <c r="AD227" s="383"/>
      <c r="AE227" s="383"/>
      <c r="AF227" s="383"/>
      <c r="AG227" s="383"/>
      <c r="AH227" s="383"/>
      <c r="AI227" s="383"/>
      <c r="AJ227" s="383"/>
      <c r="AK227" s="383"/>
      <c r="AL227" s="383"/>
      <c r="AM227" s="383"/>
      <c r="AN227" s="383"/>
      <c r="AO227" s="383"/>
      <c r="AP227" s="383"/>
      <c r="AQ227" s="383"/>
      <c r="AR227" s="383"/>
    </row>
    <row r="228" spans="2:44" s="8" customFormat="1" ht="12.75">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383"/>
      <c r="AB228" s="377"/>
      <c r="AC228" s="383"/>
      <c r="AD228" s="383"/>
      <c r="AE228" s="383"/>
      <c r="AF228" s="383"/>
      <c r="AG228" s="383"/>
      <c r="AH228" s="383"/>
      <c r="AI228" s="383"/>
      <c r="AJ228" s="383"/>
      <c r="AK228" s="383"/>
      <c r="AL228" s="383"/>
      <c r="AM228" s="383"/>
      <c r="AN228" s="383"/>
      <c r="AO228" s="383"/>
      <c r="AP228" s="383"/>
      <c r="AQ228" s="383"/>
      <c r="AR228" s="383"/>
    </row>
    <row r="229" spans="2:44" s="8" customFormat="1" ht="12.75">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383"/>
      <c r="AB229" s="377"/>
      <c r="AC229" s="383"/>
      <c r="AD229" s="383"/>
      <c r="AE229" s="383"/>
      <c r="AF229" s="383"/>
      <c r="AG229" s="383"/>
      <c r="AH229" s="383"/>
      <c r="AI229" s="383"/>
      <c r="AJ229" s="383"/>
      <c r="AK229" s="383"/>
      <c r="AL229" s="383"/>
      <c r="AM229" s="383"/>
      <c r="AN229" s="383"/>
      <c r="AO229" s="383"/>
      <c r="AP229" s="383"/>
      <c r="AQ229" s="383"/>
      <c r="AR229" s="383"/>
    </row>
    <row r="230" spans="2:44" s="8" customFormat="1" ht="12.75">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383"/>
      <c r="AB230" s="377"/>
      <c r="AC230" s="383"/>
      <c r="AD230" s="383"/>
      <c r="AE230" s="383"/>
      <c r="AF230" s="383"/>
      <c r="AG230" s="383"/>
      <c r="AH230" s="383"/>
      <c r="AI230" s="383"/>
      <c r="AJ230" s="383"/>
      <c r="AK230" s="383"/>
      <c r="AL230" s="383"/>
      <c r="AM230" s="383"/>
      <c r="AN230" s="383"/>
      <c r="AO230" s="383"/>
      <c r="AP230" s="383"/>
      <c r="AQ230" s="383"/>
      <c r="AR230" s="383"/>
    </row>
    <row r="231" spans="2:44" s="8" customFormat="1" ht="12.75">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383"/>
      <c r="AB231" s="377"/>
      <c r="AC231" s="383"/>
      <c r="AD231" s="383"/>
      <c r="AE231" s="383"/>
      <c r="AF231" s="383"/>
      <c r="AG231" s="383"/>
      <c r="AH231" s="383"/>
      <c r="AI231" s="383"/>
      <c r="AJ231" s="383"/>
      <c r="AK231" s="383"/>
      <c r="AL231" s="383"/>
      <c r="AM231" s="383"/>
      <c r="AN231" s="383"/>
      <c r="AO231" s="383"/>
      <c r="AP231" s="383"/>
      <c r="AQ231" s="383"/>
      <c r="AR231" s="383"/>
    </row>
    <row r="232" spans="2:44" s="8" customFormat="1" ht="12.75">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383"/>
      <c r="AB232" s="377"/>
      <c r="AC232" s="383"/>
      <c r="AD232" s="383"/>
      <c r="AE232" s="383"/>
      <c r="AF232" s="383"/>
      <c r="AG232" s="383"/>
      <c r="AH232" s="383"/>
      <c r="AI232" s="383"/>
      <c r="AJ232" s="383"/>
      <c r="AK232" s="383"/>
      <c r="AL232" s="383"/>
      <c r="AM232" s="383"/>
      <c r="AN232" s="383"/>
      <c r="AO232" s="383"/>
      <c r="AP232" s="383"/>
      <c r="AQ232" s="383"/>
      <c r="AR232" s="383"/>
    </row>
    <row r="233" spans="2:44" s="8" customFormat="1" ht="12.75">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383"/>
      <c r="AB233" s="377"/>
      <c r="AC233" s="383"/>
      <c r="AD233" s="383"/>
      <c r="AE233" s="383"/>
      <c r="AF233" s="383"/>
      <c r="AG233" s="383"/>
      <c r="AH233" s="383"/>
      <c r="AI233" s="383"/>
      <c r="AJ233" s="383"/>
      <c r="AK233" s="383"/>
      <c r="AL233" s="383"/>
      <c r="AM233" s="383"/>
      <c r="AN233" s="383"/>
      <c r="AO233" s="383"/>
      <c r="AP233" s="383"/>
      <c r="AQ233" s="383"/>
      <c r="AR233" s="383"/>
    </row>
    <row r="234" spans="2:44" s="8" customFormat="1" ht="12.75">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383"/>
      <c r="AB234" s="377"/>
      <c r="AC234" s="383"/>
      <c r="AD234" s="383"/>
      <c r="AE234" s="383"/>
      <c r="AF234" s="383"/>
      <c r="AG234" s="383"/>
      <c r="AH234" s="383"/>
      <c r="AI234" s="383"/>
      <c r="AJ234" s="383"/>
      <c r="AK234" s="383"/>
      <c r="AL234" s="383"/>
      <c r="AM234" s="383"/>
      <c r="AN234" s="383"/>
      <c r="AO234" s="383"/>
      <c r="AP234" s="383"/>
      <c r="AQ234" s="383"/>
      <c r="AR234" s="383"/>
    </row>
    <row r="235" spans="2:44" s="8" customFormat="1" ht="12.75">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383"/>
      <c r="AB235" s="377"/>
      <c r="AC235" s="383"/>
      <c r="AD235" s="383"/>
      <c r="AE235" s="383"/>
      <c r="AF235" s="383"/>
      <c r="AG235" s="383"/>
      <c r="AH235" s="383"/>
      <c r="AI235" s="383"/>
      <c r="AJ235" s="383"/>
      <c r="AK235" s="383"/>
      <c r="AL235" s="383"/>
      <c r="AM235" s="383"/>
      <c r="AN235" s="383"/>
      <c r="AO235" s="383"/>
      <c r="AP235" s="383"/>
      <c r="AQ235" s="383"/>
      <c r="AR235" s="383"/>
    </row>
    <row r="236" spans="2:44" s="8" customFormat="1" ht="12.75">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383"/>
      <c r="AB236" s="377"/>
      <c r="AC236" s="383"/>
      <c r="AD236" s="383"/>
      <c r="AE236" s="383"/>
      <c r="AF236" s="383"/>
      <c r="AG236" s="383"/>
      <c r="AH236" s="383"/>
      <c r="AI236" s="383"/>
      <c r="AJ236" s="383"/>
      <c r="AK236" s="383"/>
      <c r="AL236" s="383"/>
      <c r="AM236" s="383"/>
      <c r="AN236" s="383"/>
      <c r="AO236" s="383"/>
      <c r="AP236" s="383"/>
      <c r="AQ236" s="383"/>
      <c r="AR236" s="383"/>
    </row>
    <row r="237" spans="2:44" s="8" customFormat="1" ht="12.75">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383"/>
      <c r="AB237" s="377"/>
      <c r="AC237" s="383"/>
      <c r="AD237" s="383"/>
      <c r="AE237" s="383"/>
      <c r="AF237" s="383"/>
      <c r="AG237" s="383"/>
      <c r="AH237" s="383"/>
      <c r="AI237" s="383"/>
      <c r="AJ237" s="383"/>
      <c r="AK237" s="383"/>
      <c r="AL237" s="383"/>
      <c r="AM237" s="383"/>
      <c r="AN237" s="383"/>
      <c r="AO237" s="383"/>
      <c r="AP237" s="383"/>
      <c r="AQ237" s="383"/>
      <c r="AR237" s="383"/>
    </row>
    <row r="238" spans="2:44" s="8" customFormat="1" ht="12.75">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383"/>
      <c r="AB238" s="377"/>
      <c r="AC238" s="383"/>
      <c r="AD238" s="383"/>
      <c r="AE238" s="383"/>
      <c r="AF238" s="383"/>
      <c r="AG238" s="383"/>
      <c r="AH238" s="383"/>
      <c r="AI238" s="383"/>
      <c r="AJ238" s="383"/>
      <c r="AK238" s="383"/>
      <c r="AL238" s="383"/>
      <c r="AM238" s="383"/>
      <c r="AN238" s="383"/>
      <c r="AO238" s="383"/>
      <c r="AP238" s="383"/>
      <c r="AQ238" s="383"/>
      <c r="AR238" s="383"/>
    </row>
    <row r="239" spans="2:44" s="8" customFormat="1" ht="12.75">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383"/>
      <c r="AB239" s="377"/>
      <c r="AC239" s="383"/>
      <c r="AD239" s="383"/>
      <c r="AE239" s="383"/>
      <c r="AF239" s="383"/>
      <c r="AG239" s="383"/>
      <c r="AH239" s="383"/>
      <c r="AI239" s="383"/>
      <c r="AJ239" s="383"/>
      <c r="AK239" s="383"/>
      <c r="AL239" s="383"/>
      <c r="AM239" s="383"/>
      <c r="AN239" s="383"/>
      <c r="AO239" s="383"/>
      <c r="AP239" s="383"/>
      <c r="AQ239" s="383"/>
      <c r="AR239" s="383"/>
    </row>
    <row r="240" spans="2:44" s="8" customFormat="1" ht="12.75">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383"/>
      <c r="AB240" s="377"/>
      <c r="AC240" s="383"/>
      <c r="AD240" s="383"/>
      <c r="AE240" s="383"/>
      <c r="AF240" s="383"/>
      <c r="AG240" s="383"/>
      <c r="AH240" s="383"/>
      <c r="AI240" s="383"/>
      <c r="AJ240" s="383"/>
      <c r="AK240" s="383"/>
      <c r="AL240" s="383"/>
      <c r="AM240" s="383"/>
      <c r="AN240" s="383"/>
      <c r="AO240" s="383"/>
      <c r="AP240" s="383"/>
      <c r="AQ240" s="383"/>
      <c r="AR240" s="383"/>
    </row>
    <row r="241" spans="2:44" s="8" customFormat="1" ht="12.75">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383"/>
      <c r="AB241" s="377"/>
      <c r="AC241" s="383"/>
      <c r="AD241" s="383"/>
      <c r="AE241" s="383"/>
      <c r="AF241" s="383"/>
      <c r="AG241" s="383"/>
      <c r="AH241" s="383"/>
      <c r="AI241" s="383"/>
      <c r="AJ241" s="383"/>
      <c r="AK241" s="383"/>
      <c r="AL241" s="383"/>
      <c r="AM241" s="383"/>
      <c r="AN241" s="383"/>
      <c r="AO241" s="383"/>
      <c r="AP241" s="383"/>
      <c r="AQ241" s="383"/>
      <c r="AR241" s="383"/>
    </row>
    <row r="242" spans="2:44" s="8" customFormat="1" ht="12.75">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383"/>
      <c r="AB242" s="377"/>
      <c r="AC242" s="383"/>
      <c r="AD242" s="383"/>
      <c r="AE242" s="383"/>
      <c r="AF242" s="383"/>
      <c r="AG242" s="383"/>
      <c r="AH242" s="383"/>
      <c r="AI242" s="383"/>
      <c r="AJ242" s="383"/>
      <c r="AK242" s="383"/>
      <c r="AL242" s="383"/>
      <c r="AM242" s="383"/>
      <c r="AN242" s="383"/>
      <c r="AO242" s="383"/>
      <c r="AP242" s="383"/>
      <c r="AQ242" s="383"/>
      <c r="AR242" s="383"/>
    </row>
    <row r="243" spans="2:44" s="8" customFormat="1" ht="12.75">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383"/>
      <c r="AB243" s="377"/>
      <c r="AC243" s="383"/>
      <c r="AD243" s="383"/>
      <c r="AE243" s="383"/>
      <c r="AF243" s="383"/>
      <c r="AG243" s="383"/>
      <c r="AH243" s="383"/>
      <c r="AI243" s="383"/>
      <c r="AJ243" s="383"/>
      <c r="AK243" s="383"/>
      <c r="AL243" s="383"/>
      <c r="AM243" s="383"/>
      <c r="AN243" s="383"/>
      <c r="AO243" s="383"/>
      <c r="AP243" s="383"/>
      <c r="AQ243" s="383"/>
      <c r="AR243" s="383"/>
    </row>
    <row r="244" spans="2:44" s="8" customFormat="1" ht="12.75">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383"/>
      <c r="AB244" s="377"/>
      <c r="AC244" s="383"/>
      <c r="AD244" s="383"/>
      <c r="AE244" s="383"/>
      <c r="AF244" s="383"/>
      <c r="AG244" s="383"/>
      <c r="AH244" s="383"/>
      <c r="AI244" s="383"/>
      <c r="AJ244" s="383"/>
      <c r="AK244" s="383"/>
      <c r="AL244" s="383"/>
      <c r="AM244" s="383"/>
      <c r="AN244" s="383"/>
      <c r="AO244" s="383"/>
      <c r="AP244" s="383"/>
      <c r="AQ244" s="383"/>
      <c r="AR244" s="383"/>
    </row>
    <row r="245" spans="2:44" s="8" customFormat="1" ht="12.75">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383"/>
      <c r="AB245" s="377"/>
      <c r="AC245" s="383"/>
      <c r="AD245" s="383"/>
      <c r="AE245" s="383"/>
      <c r="AF245" s="383"/>
      <c r="AG245" s="383"/>
      <c r="AH245" s="383"/>
      <c r="AI245" s="383"/>
      <c r="AJ245" s="383"/>
      <c r="AK245" s="383"/>
      <c r="AL245" s="383"/>
      <c r="AM245" s="383"/>
      <c r="AN245" s="383"/>
      <c r="AO245" s="383"/>
      <c r="AP245" s="383"/>
      <c r="AQ245" s="383"/>
      <c r="AR245" s="383"/>
    </row>
    <row r="246" spans="2:44" s="8" customFormat="1" ht="12.75">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383"/>
      <c r="AB246" s="377"/>
      <c r="AC246" s="383"/>
      <c r="AD246" s="383"/>
      <c r="AE246" s="383"/>
      <c r="AF246" s="383"/>
      <c r="AG246" s="383"/>
      <c r="AH246" s="383"/>
      <c r="AI246" s="383"/>
      <c r="AJ246" s="383"/>
      <c r="AK246" s="383"/>
      <c r="AL246" s="383"/>
      <c r="AM246" s="383"/>
      <c r="AN246" s="383"/>
      <c r="AO246" s="383"/>
      <c r="AP246" s="383"/>
      <c r="AQ246" s="383"/>
      <c r="AR246" s="383"/>
    </row>
    <row r="247" spans="2:44" s="8" customFormat="1" ht="12.75">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383"/>
      <c r="AB247" s="377"/>
      <c r="AC247" s="383"/>
      <c r="AD247" s="383"/>
      <c r="AE247" s="383"/>
      <c r="AF247" s="383"/>
      <c r="AG247" s="383"/>
      <c r="AH247" s="383"/>
      <c r="AI247" s="383"/>
      <c r="AJ247" s="383"/>
      <c r="AK247" s="383"/>
      <c r="AL247" s="383"/>
      <c r="AM247" s="383"/>
      <c r="AN247" s="383"/>
      <c r="AO247" s="383"/>
      <c r="AP247" s="383"/>
      <c r="AQ247" s="383"/>
      <c r="AR247" s="383"/>
    </row>
    <row r="248" spans="2:44" s="8" customFormat="1" ht="12.75">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383"/>
      <c r="AB248" s="377"/>
      <c r="AC248" s="383"/>
      <c r="AD248" s="383"/>
      <c r="AE248" s="383"/>
      <c r="AF248" s="383"/>
      <c r="AG248" s="383"/>
      <c r="AH248" s="383"/>
      <c r="AI248" s="383"/>
      <c r="AJ248" s="383"/>
      <c r="AK248" s="383"/>
      <c r="AL248" s="383"/>
      <c r="AM248" s="383"/>
      <c r="AN248" s="383"/>
      <c r="AO248" s="383"/>
      <c r="AP248" s="383"/>
      <c r="AQ248" s="383"/>
      <c r="AR248" s="383"/>
    </row>
    <row r="249" spans="2:44" s="8" customFormat="1" ht="12.75">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383"/>
      <c r="AB249" s="377"/>
      <c r="AC249" s="383"/>
      <c r="AD249" s="383"/>
      <c r="AE249" s="383"/>
      <c r="AF249" s="383"/>
      <c r="AG249" s="383"/>
      <c r="AH249" s="383"/>
      <c r="AI249" s="383"/>
      <c r="AJ249" s="383"/>
      <c r="AK249" s="383"/>
      <c r="AL249" s="383"/>
      <c r="AM249" s="383"/>
      <c r="AN249" s="383"/>
      <c r="AO249" s="383"/>
      <c r="AP249" s="383"/>
      <c r="AQ249" s="383"/>
      <c r="AR249" s="383"/>
    </row>
    <row r="250" spans="2:44" s="8" customFormat="1" ht="12.75">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383"/>
      <c r="AB250" s="377"/>
      <c r="AC250" s="383"/>
      <c r="AD250" s="383"/>
      <c r="AE250" s="383"/>
      <c r="AF250" s="383"/>
      <c r="AG250" s="383"/>
      <c r="AH250" s="383"/>
      <c r="AI250" s="383"/>
      <c r="AJ250" s="383"/>
      <c r="AK250" s="383"/>
      <c r="AL250" s="383"/>
      <c r="AM250" s="383"/>
      <c r="AN250" s="383"/>
      <c r="AO250" s="383"/>
      <c r="AP250" s="383"/>
      <c r="AQ250" s="383"/>
      <c r="AR250" s="383"/>
    </row>
    <row r="251" spans="2:44" s="8" customFormat="1" ht="12.75">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383"/>
      <c r="AB251" s="377"/>
      <c r="AC251" s="383"/>
      <c r="AD251" s="383"/>
      <c r="AE251" s="383"/>
      <c r="AF251" s="383"/>
      <c r="AG251" s="383"/>
      <c r="AH251" s="383"/>
      <c r="AI251" s="383"/>
      <c r="AJ251" s="383"/>
      <c r="AK251" s="383"/>
      <c r="AL251" s="383"/>
      <c r="AM251" s="383"/>
      <c r="AN251" s="383"/>
      <c r="AO251" s="383"/>
      <c r="AP251" s="383"/>
      <c r="AQ251" s="383"/>
      <c r="AR251" s="383"/>
    </row>
    <row r="252" spans="2:44" s="8" customFormat="1" ht="12.75">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383"/>
      <c r="AB252" s="377"/>
      <c r="AC252" s="383"/>
      <c r="AD252" s="383"/>
      <c r="AE252" s="383"/>
      <c r="AF252" s="383"/>
      <c r="AG252" s="383"/>
      <c r="AH252" s="383"/>
      <c r="AI252" s="383"/>
      <c r="AJ252" s="383"/>
      <c r="AK252" s="383"/>
      <c r="AL252" s="383"/>
      <c r="AM252" s="383"/>
      <c r="AN252" s="383"/>
      <c r="AO252" s="383"/>
      <c r="AP252" s="383"/>
      <c r="AQ252" s="383"/>
      <c r="AR252" s="383"/>
    </row>
    <row r="253" spans="2:44" s="8" customFormat="1" ht="12.75">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383"/>
      <c r="AB253" s="377"/>
      <c r="AC253" s="383"/>
      <c r="AD253" s="383"/>
      <c r="AE253" s="383"/>
      <c r="AF253" s="383"/>
      <c r="AG253" s="383"/>
      <c r="AH253" s="383"/>
      <c r="AI253" s="383"/>
      <c r="AJ253" s="383"/>
      <c r="AK253" s="383"/>
      <c r="AL253" s="383"/>
      <c r="AM253" s="383"/>
      <c r="AN253" s="383"/>
      <c r="AO253" s="383"/>
      <c r="AP253" s="383"/>
      <c r="AQ253" s="383"/>
      <c r="AR253" s="383"/>
    </row>
    <row r="254" spans="2:44" s="8" customFormat="1" ht="12.75">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383"/>
      <c r="AB254" s="377"/>
      <c r="AC254" s="383"/>
      <c r="AD254" s="383"/>
      <c r="AE254" s="383"/>
      <c r="AF254" s="383"/>
      <c r="AG254" s="383"/>
      <c r="AH254" s="383"/>
      <c r="AI254" s="383"/>
      <c r="AJ254" s="383"/>
      <c r="AK254" s="383"/>
      <c r="AL254" s="383"/>
      <c r="AM254" s="383"/>
      <c r="AN254" s="383"/>
      <c r="AO254" s="383"/>
      <c r="AP254" s="383"/>
      <c r="AQ254" s="383"/>
      <c r="AR254" s="383"/>
    </row>
    <row r="255" spans="2:44" s="8" customFormat="1" ht="12.75">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383"/>
      <c r="AB255" s="377"/>
      <c r="AC255" s="383"/>
      <c r="AD255" s="383"/>
      <c r="AE255" s="383"/>
      <c r="AF255" s="383"/>
      <c r="AG255" s="383"/>
      <c r="AH255" s="383"/>
      <c r="AI255" s="383"/>
      <c r="AJ255" s="383"/>
      <c r="AK255" s="383"/>
      <c r="AL255" s="383"/>
      <c r="AM255" s="383"/>
      <c r="AN255" s="383"/>
      <c r="AO255" s="383"/>
      <c r="AP255" s="383"/>
      <c r="AQ255" s="383"/>
      <c r="AR255" s="383"/>
    </row>
    <row r="256" spans="2:44" s="8" customFormat="1" ht="12.75">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383"/>
      <c r="AB256" s="377"/>
      <c r="AC256" s="383"/>
      <c r="AD256" s="383"/>
      <c r="AE256" s="383"/>
      <c r="AF256" s="383"/>
      <c r="AG256" s="383"/>
      <c r="AH256" s="383"/>
      <c r="AI256" s="383"/>
      <c r="AJ256" s="383"/>
      <c r="AK256" s="383"/>
      <c r="AL256" s="383"/>
      <c r="AM256" s="383"/>
      <c r="AN256" s="383"/>
      <c r="AO256" s="383"/>
      <c r="AP256" s="383"/>
      <c r="AQ256" s="383"/>
      <c r="AR256" s="383"/>
    </row>
    <row r="257" spans="2:44" s="8" customFormat="1" ht="12.75">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383"/>
      <c r="AB257" s="377"/>
      <c r="AC257" s="383"/>
      <c r="AD257" s="383"/>
      <c r="AE257" s="383"/>
      <c r="AF257" s="383"/>
      <c r="AG257" s="383"/>
      <c r="AH257" s="383"/>
      <c r="AI257" s="383"/>
      <c r="AJ257" s="383"/>
      <c r="AK257" s="383"/>
      <c r="AL257" s="383"/>
      <c r="AM257" s="383"/>
      <c r="AN257" s="383"/>
      <c r="AO257" s="383"/>
      <c r="AP257" s="383"/>
      <c r="AQ257" s="383"/>
      <c r="AR257" s="383"/>
    </row>
    <row r="258" spans="2:44" s="8" customFormat="1" ht="12.75">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383"/>
      <c r="AB258" s="377"/>
      <c r="AC258" s="383"/>
      <c r="AD258" s="383"/>
      <c r="AE258" s="383"/>
      <c r="AF258" s="383"/>
      <c r="AG258" s="383"/>
      <c r="AH258" s="383"/>
      <c r="AI258" s="383"/>
      <c r="AJ258" s="383"/>
      <c r="AK258" s="383"/>
      <c r="AL258" s="383"/>
      <c r="AM258" s="383"/>
      <c r="AN258" s="383"/>
      <c r="AO258" s="383"/>
      <c r="AP258" s="383"/>
      <c r="AQ258" s="383"/>
      <c r="AR258" s="383"/>
    </row>
    <row r="259" spans="2:44" s="8" customFormat="1" ht="12.75">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383"/>
      <c r="AB259" s="377"/>
      <c r="AC259" s="383"/>
      <c r="AD259" s="383"/>
      <c r="AE259" s="383"/>
      <c r="AF259" s="383"/>
      <c r="AG259" s="383"/>
      <c r="AH259" s="383"/>
      <c r="AI259" s="383"/>
      <c r="AJ259" s="383"/>
      <c r="AK259" s="383"/>
      <c r="AL259" s="383"/>
      <c r="AM259" s="383"/>
      <c r="AN259" s="383"/>
      <c r="AO259" s="383"/>
      <c r="AP259" s="383"/>
      <c r="AQ259" s="383"/>
      <c r="AR259" s="383"/>
    </row>
    <row r="260" spans="2:44" s="8" customFormat="1" ht="12.75">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383"/>
      <c r="AB260" s="377"/>
      <c r="AC260" s="383"/>
      <c r="AD260" s="383"/>
      <c r="AE260" s="383"/>
      <c r="AF260" s="383"/>
      <c r="AG260" s="383"/>
      <c r="AH260" s="383"/>
      <c r="AI260" s="383"/>
      <c r="AJ260" s="383"/>
      <c r="AK260" s="383"/>
      <c r="AL260" s="383"/>
      <c r="AM260" s="383"/>
      <c r="AN260" s="383"/>
      <c r="AO260" s="383"/>
      <c r="AP260" s="383"/>
      <c r="AQ260" s="383"/>
      <c r="AR260" s="383"/>
    </row>
    <row r="261" spans="2:44" s="8" customFormat="1" ht="12.75">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383"/>
      <c r="AB261" s="377"/>
      <c r="AC261" s="383"/>
      <c r="AD261" s="383"/>
      <c r="AE261" s="383"/>
      <c r="AF261" s="383"/>
      <c r="AG261" s="383"/>
      <c r="AH261" s="383"/>
      <c r="AI261" s="383"/>
      <c r="AJ261" s="383"/>
      <c r="AK261" s="383"/>
      <c r="AL261" s="383"/>
      <c r="AM261" s="383"/>
      <c r="AN261" s="383"/>
      <c r="AO261" s="383"/>
      <c r="AP261" s="383"/>
      <c r="AQ261" s="383"/>
      <c r="AR261" s="383"/>
    </row>
    <row r="262" spans="2:44" s="8" customFormat="1" ht="12.75">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383"/>
      <c r="AB262" s="377"/>
      <c r="AC262" s="383"/>
      <c r="AD262" s="383"/>
      <c r="AE262" s="383"/>
      <c r="AF262" s="383"/>
      <c r="AG262" s="383"/>
      <c r="AH262" s="383"/>
      <c r="AI262" s="383"/>
      <c r="AJ262" s="383"/>
      <c r="AK262" s="383"/>
      <c r="AL262" s="383"/>
      <c r="AM262" s="383"/>
      <c r="AN262" s="383"/>
      <c r="AO262" s="383"/>
      <c r="AP262" s="383"/>
      <c r="AQ262" s="383"/>
      <c r="AR262" s="383"/>
    </row>
    <row r="263" spans="2:44" s="8" customFormat="1" ht="12.75">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383"/>
      <c r="AB263" s="377"/>
      <c r="AC263" s="383"/>
      <c r="AD263" s="383"/>
      <c r="AE263" s="383"/>
      <c r="AF263" s="383"/>
      <c r="AG263" s="383"/>
      <c r="AH263" s="383"/>
      <c r="AI263" s="383"/>
      <c r="AJ263" s="383"/>
      <c r="AK263" s="383"/>
      <c r="AL263" s="383"/>
      <c r="AM263" s="383"/>
      <c r="AN263" s="383"/>
      <c r="AO263" s="383"/>
      <c r="AP263" s="383"/>
      <c r="AQ263" s="383"/>
      <c r="AR263" s="383"/>
    </row>
    <row r="264" spans="2:44" s="8" customFormat="1" ht="12.75">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383"/>
      <c r="AB264" s="377"/>
      <c r="AC264" s="383"/>
      <c r="AD264" s="383"/>
      <c r="AE264" s="383"/>
      <c r="AF264" s="383"/>
      <c r="AG264" s="383"/>
      <c r="AH264" s="383"/>
      <c r="AI264" s="383"/>
      <c r="AJ264" s="383"/>
      <c r="AK264" s="383"/>
      <c r="AL264" s="383"/>
      <c r="AM264" s="383"/>
      <c r="AN264" s="383"/>
      <c r="AO264" s="383"/>
      <c r="AP264" s="383"/>
      <c r="AQ264" s="383"/>
      <c r="AR264" s="383"/>
    </row>
    <row r="265" spans="2:44" s="8" customFormat="1" ht="12.75">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383"/>
      <c r="AB265" s="377"/>
      <c r="AC265" s="383"/>
      <c r="AD265" s="383"/>
      <c r="AE265" s="383"/>
      <c r="AF265" s="383"/>
      <c r="AG265" s="383"/>
      <c r="AH265" s="383"/>
      <c r="AI265" s="383"/>
      <c r="AJ265" s="383"/>
      <c r="AK265" s="383"/>
      <c r="AL265" s="383"/>
      <c r="AM265" s="383"/>
      <c r="AN265" s="383"/>
      <c r="AO265" s="383"/>
      <c r="AP265" s="383"/>
      <c r="AQ265" s="383"/>
      <c r="AR265" s="383"/>
    </row>
    <row r="266" spans="2:44" s="8" customFormat="1" ht="12.75">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383"/>
      <c r="AB266" s="377"/>
      <c r="AC266" s="383"/>
      <c r="AD266" s="383"/>
      <c r="AE266" s="383"/>
      <c r="AF266" s="383"/>
      <c r="AG266" s="383"/>
      <c r="AH266" s="383"/>
      <c r="AI266" s="383"/>
      <c r="AJ266" s="383"/>
      <c r="AK266" s="383"/>
      <c r="AL266" s="383"/>
      <c r="AM266" s="383"/>
      <c r="AN266" s="383"/>
      <c r="AO266" s="383"/>
      <c r="AP266" s="383"/>
      <c r="AQ266" s="383"/>
      <c r="AR266" s="383"/>
    </row>
    <row r="267" spans="2:44" s="8" customFormat="1" ht="12.75">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383"/>
      <c r="AB267" s="377"/>
      <c r="AC267" s="383"/>
      <c r="AD267" s="383"/>
      <c r="AE267" s="383"/>
      <c r="AF267" s="383"/>
      <c r="AG267" s="383"/>
      <c r="AH267" s="383"/>
      <c r="AI267" s="383"/>
      <c r="AJ267" s="383"/>
      <c r="AK267" s="383"/>
      <c r="AL267" s="383"/>
      <c r="AM267" s="383"/>
      <c r="AN267" s="383"/>
      <c r="AO267" s="383"/>
      <c r="AP267" s="383"/>
      <c r="AQ267" s="383"/>
      <c r="AR267" s="383"/>
    </row>
    <row r="268" spans="2:44" s="8" customFormat="1" ht="12.75">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383"/>
      <c r="AB268" s="377"/>
      <c r="AC268" s="383"/>
      <c r="AD268" s="383"/>
      <c r="AE268" s="383"/>
      <c r="AF268" s="383"/>
      <c r="AG268" s="383"/>
      <c r="AH268" s="383"/>
      <c r="AI268" s="383"/>
      <c r="AJ268" s="383"/>
      <c r="AK268" s="383"/>
      <c r="AL268" s="383"/>
      <c r="AM268" s="383"/>
      <c r="AN268" s="383"/>
      <c r="AO268" s="383"/>
      <c r="AP268" s="383"/>
      <c r="AQ268" s="383"/>
      <c r="AR268" s="383"/>
    </row>
    <row r="269" spans="2:44" s="8" customFormat="1" ht="12.75">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383"/>
      <c r="AB269" s="377"/>
      <c r="AC269" s="383"/>
      <c r="AD269" s="383"/>
      <c r="AE269" s="383"/>
      <c r="AF269" s="383"/>
      <c r="AG269" s="383"/>
      <c r="AH269" s="383"/>
      <c r="AI269" s="383"/>
      <c r="AJ269" s="383"/>
      <c r="AK269" s="383"/>
      <c r="AL269" s="383"/>
      <c r="AM269" s="383"/>
      <c r="AN269" s="383"/>
      <c r="AO269" s="383"/>
      <c r="AP269" s="383"/>
      <c r="AQ269" s="383"/>
      <c r="AR269" s="383"/>
    </row>
    <row r="270" spans="2:44" s="8" customFormat="1" ht="12.75">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383"/>
      <c r="AB270" s="377"/>
      <c r="AC270" s="383"/>
      <c r="AD270" s="383"/>
      <c r="AE270" s="383"/>
      <c r="AF270" s="383"/>
      <c r="AG270" s="383"/>
      <c r="AH270" s="383"/>
      <c r="AI270" s="383"/>
      <c r="AJ270" s="383"/>
      <c r="AK270" s="383"/>
      <c r="AL270" s="383"/>
      <c r="AM270" s="383"/>
      <c r="AN270" s="383"/>
      <c r="AO270" s="383"/>
      <c r="AP270" s="383"/>
      <c r="AQ270" s="383"/>
      <c r="AR270" s="383"/>
    </row>
    <row r="271" spans="2:44" s="8" customFormat="1" ht="12.75">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383"/>
      <c r="AB271" s="377"/>
      <c r="AC271" s="383"/>
      <c r="AD271" s="383"/>
      <c r="AE271" s="383"/>
      <c r="AF271" s="383"/>
      <c r="AG271" s="383"/>
      <c r="AH271" s="383"/>
      <c r="AI271" s="383"/>
      <c r="AJ271" s="383"/>
      <c r="AK271" s="383"/>
      <c r="AL271" s="383"/>
      <c r="AM271" s="383"/>
      <c r="AN271" s="383"/>
      <c r="AO271" s="383"/>
      <c r="AP271" s="383"/>
      <c r="AQ271" s="383"/>
      <c r="AR271" s="383"/>
    </row>
    <row r="272" spans="2:44" s="8" customFormat="1" ht="12.75">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383"/>
      <c r="AB272" s="377"/>
      <c r="AC272" s="383"/>
      <c r="AD272" s="383"/>
      <c r="AE272" s="383"/>
      <c r="AF272" s="383"/>
      <c r="AG272" s="383"/>
      <c r="AH272" s="383"/>
      <c r="AI272" s="383"/>
      <c r="AJ272" s="383"/>
      <c r="AK272" s="383"/>
      <c r="AL272" s="383"/>
      <c r="AM272" s="383"/>
      <c r="AN272" s="383"/>
      <c r="AO272" s="383"/>
      <c r="AP272" s="383"/>
      <c r="AQ272" s="383"/>
      <c r="AR272" s="383"/>
    </row>
    <row r="273" spans="2:44" s="8" customFormat="1" ht="12.75">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383"/>
      <c r="AB273" s="377"/>
      <c r="AC273" s="383"/>
      <c r="AD273" s="383"/>
      <c r="AE273" s="383"/>
      <c r="AF273" s="383"/>
      <c r="AG273" s="383"/>
      <c r="AH273" s="383"/>
      <c r="AI273" s="383"/>
      <c r="AJ273" s="383"/>
      <c r="AK273" s="383"/>
      <c r="AL273" s="383"/>
      <c r="AM273" s="383"/>
      <c r="AN273" s="383"/>
      <c r="AO273" s="383"/>
      <c r="AP273" s="383"/>
      <c r="AQ273" s="383"/>
      <c r="AR273" s="383"/>
    </row>
    <row r="274" spans="2:44" s="8" customFormat="1" ht="12.75">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383"/>
      <c r="AB274" s="377"/>
      <c r="AC274" s="383"/>
      <c r="AD274" s="383"/>
      <c r="AE274" s="383"/>
      <c r="AF274" s="383"/>
      <c r="AG274" s="383"/>
      <c r="AH274" s="383"/>
      <c r="AI274" s="383"/>
      <c r="AJ274" s="383"/>
      <c r="AK274" s="383"/>
      <c r="AL274" s="383"/>
      <c r="AM274" s="383"/>
      <c r="AN274" s="383"/>
      <c r="AO274" s="383"/>
      <c r="AP274" s="383"/>
      <c r="AQ274" s="383"/>
      <c r="AR274" s="383"/>
    </row>
    <row r="275" spans="2:44" s="8" customFormat="1" ht="12.75">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383"/>
      <c r="AB275" s="377"/>
      <c r="AC275" s="383"/>
      <c r="AD275" s="383"/>
      <c r="AE275" s="383"/>
      <c r="AF275" s="383"/>
      <c r="AG275" s="383"/>
      <c r="AH275" s="383"/>
      <c r="AI275" s="383"/>
      <c r="AJ275" s="383"/>
      <c r="AK275" s="383"/>
      <c r="AL275" s="383"/>
      <c r="AM275" s="383"/>
      <c r="AN275" s="383"/>
      <c r="AO275" s="383"/>
      <c r="AP275" s="383"/>
      <c r="AQ275" s="383"/>
      <c r="AR275" s="383"/>
    </row>
    <row r="276" spans="2:44" s="8" customFormat="1" ht="12.75">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383"/>
      <c r="AB276" s="377"/>
      <c r="AC276" s="383"/>
      <c r="AD276" s="383"/>
      <c r="AE276" s="383"/>
      <c r="AF276" s="383"/>
      <c r="AG276" s="383"/>
      <c r="AH276" s="383"/>
      <c r="AI276" s="383"/>
      <c r="AJ276" s="383"/>
      <c r="AK276" s="383"/>
      <c r="AL276" s="383"/>
      <c r="AM276" s="383"/>
      <c r="AN276" s="383"/>
      <c r="AO276" s="383"/>
      <c r="AP276" s="383"/>
      <c r="AQ276" s="383"/>
      <c r="AR276" s="383"/>
    </row>
    <row r="277" spans="2:44" s="8" customFormat="1" ht="12.75">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383"/>
      <c r="AB277" s="377"/>
      <c r="AC277" s="383"/>
      <c r="AD277" s="383"/>
      <c r="AE277" s="383"/>
      <c r="AF277" s="383"/>
      <c r="AG277" s="383"/>
      <c r="AH277" s="383"/>
      <c r="AI277" s="383"/>
      <c r="AJ277" s="383"/>
      <c r="AK277" s="383"/>
      <c r="AL277" s="383"/>
      <c r="AM277" s="383"/>
      <c r="AN277" s="383"/>
      <c r="AO277" s="383"/>
      <c r="AP277" s="383"/>
      <c r="AQ277" s="383"/>
      <c r="AR277" s="383"/>
    </row>
    <row r="278" spans="2:44" s="8" customFormat="1" ht="12.75">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383"/>
      <c r="AB278" s="377"/>
      <c r="AC278" s="383"/>
      <c r="AD278" s="383"/>
      <c r="AE278" s="383"/>
      <c r="AF278" s="383"/>
      <c r="AG278" s="383"/>
      <c r="AH278" s="383"/>
      <c r="AI278" s="383"/>
      <c r="AJ278" s="383"/>
      <c r="AK278" s="383"/>
      <c r="AL278" s="383"/>
      <c r="AM278" s="383"/>
      <c r="AN278" s="383"/>
      <c r="AO278" s="383"/>
      <c r="AP278" s="383"/>
      <c r="AQ278" s="383"/>
      <c r="AR278" s="383"/>
    </row>
    <row r="279" spans="2:44" s="8" customFormat="1" ht="12.75">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383"/>
      <c r="AB279" s="377"/>
      <c r="AC279" s="383"/>
      <c r="AD279" s="383"/>
      <c r="AE279" s="383"/>
      <c r="AF279" s="383"/>
      <c r="AG279" s="383"/>
      <c r="AH279" s="383"/>
      <c r="AI279" s="383"/>
      <c r="AJ279" s="383"/>
      <c r="AK279" s="383"/>
      <c r="AL279" s="383"/>
      <c r="AM279" s="383"/>
      <c r="AN279" s="383"/>
      <c r="AO279" s="383"/>
      <c r="AP279" s="383"/>
      <c r="AQ279" s="383"/>
      <c r="AR279" s="383"/>
    </row>
    <row r="280" spans="2:44" s="8" customFormat="1" ht="12.75">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383"/>
      <c r="AB280" s="377"/>
      <c r="AC280" s="383"/>
      <c r="AD280" s="383"/>
      <c r="AE280" s="383"/>
      <c r="AF280" s="383"/>
      <c r="AG280" s="383"/>
      <c r="AH280" s="383"/>
      <c r="AI280" s="383"/>
      <c r="AJ280" s="383"/>
      <c r="AK280" s="383"/>
      <c r="AL280" s="383"/>
      <c r="AM280" s="383"/>
      <c r="AN280" s="383"/>
      <c r="AO280" s="383"/>
      <c r="AP280" s="383"/>
      <c r="AQ280" s="383"/>
      <c r="AR280" s="383"/>
    </row>
    <row r="281" spans="2:44" s="8" customFormat="1" ht="12.75">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383"/>
      <c r="AB281" s="377"/>
      <c r="AC281" s="383"/>
      <c r="AD281" s="383"/>
      <c r="AE281" s="383"/>
      <c r="AF281" s="383"/>
      <c r="AG281" s="383"/>
      <c r="AH281" s="383"/>
      <c r="AI281" s="383"/>
      <c r="AJ281" s="383"/>
      <c r="AK281" s="383"/>
      <c r="AL281" s="383"/>
      <c r="AM281" s="383"/>
      <c r="AN281" s="383"/>
      <c r="AO281" s="383"/>
      <c r="AP281" s="383"/>
      <c r="AQ281" s="383"/>
      <c r="AR281" s="383"/>
    </row>
    <row r="282" spans="2:44" s="8" customFormat="1" ht="12.75">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383"/>
      <c r="AB282" s="377"/>
      <c r="AC282" s="383"/>
      <c r="AD282" s="383"/>
      <c r="AE282" s="383"/>
      <c r="AF282" s="383"/>
      <c r="AG282" s="383"/>
      <c r="AH282" s="383"/>
      <c r="AI282" s="383"/>
      <c r="AJ282" s="383"/>
      <c r="AK282" s="383"/>
      <c r="AL282" s="383"/>
      <c r="AM282" s="383"/>
      <c r="AN282" s="383"/>
      <c r="AO282" s="383"/>
      <c r="AP282" s="383"/>
      <c r="AQ282" s="383"/>
      <c r="AR282" s="383"/>
    </row>
    <row r="283" spans="2:44" s="8" customFormat="1" ht="12.75">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383"/>
      <c r="AB283" s="377"/>
      <c r="AC283" s="383"/>
      <c r="AD283" s="383"/>
      <c r="AE283" s="383"/>
      <c r="AF283" s="383"/>
      <c r="AG283" s="383"/>
      <c r="AH283" s="383"/>
      <c r="AI283" s="383"/>
      <c r="AJ283" s="383"/>
      <c r="AK283" s="383"/>
      <c r="AL283" s="383"/>
      <c r="AM283" s="383"/>
      <c r="AN283" s="383"/>
      <c r="AO283" s="383"/>
      <c r="AP283" s="383"/>
      <c r="AQ283" s="383"/>
      <c r="AR283" s="383"/>
    </row>
    <row r="284" spans="2:44" s="8" customFormat="1" ht="12.75">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383"/>
      <c r="AB284" s="377"/>
      <c r="AC284" s="383"/>
      <c r="AD284" s="383"/>
      <c r="AE284" s="383"/>
      <c r="AF284" s="383"/>
      <c r="AG284" s="383"/>
      <c r="AH284" s="383"/>
      <c r="AI284" s="383"/>
      <c r="AJ284" s="383"/>
      <c r="AK284" s="383"/>
      <c r="AL284" s="383"/>
      <c r="AM284" s="383"/>
      <c r="AN284" s="383"/>
      <c r="AO284" s="383"/>
      <c r="AP284" s="383"/>
      <c r="AQ284" s="383"/>
      <c r="AR284" s="383"/>
    </row>
    <row r="285" spans="2:44" s="8" customFormat="1" ht="12.75">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383"/>
      <c r="AB285" s="377"/>
      <c r="AC285" s="383"/>
      <c r="AD285" s="383"/>
      <c r="AE285" s="383"/>
      <c r="AF285" s="383"/>
      <c r="AG285" s="383"/>
      <c r="AH285" s="383"/>
      <c r="AI285" s="383"/>
      <c r="AJ285" s="383"/>
      <c r="AK285" s="383"/>
      <c r="AL285" s="383"/>
      <c r="AM285" s="383"/>
      <c r="AN285" s="383"/>
      <c r="AO285" s="383"/>
      <c r="AP285" s="383"/>
      <c r="AQ285" s="383"/>
      <c r="AR285" s="383"/>
    </row>
    <row r="286" spans="2:44" s="8" customFormat="1" ht="12.75">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383"/>
      <c r="AB286" s="377"/>
      <c r="AC286" s="383"/>
      <c r="AD286" s="383"/>
      <c r="AE286" s="383"/>
      <c r="AF286" s="383"/>
      <c r="AG286" s="383"/>
      <c r="AH286" s="383"/>
      <c r="AI286" s="383"/>
      <c r="AJ286" s="383"/>
      <c r="AK286" s="383"/>
      <c r="AL286" s="383"/>
      <c r="AM286" s="383"/>
      <c r="AN286" s="383"/>
      <c r="AO286" s="383"/>
      <c r="AP286" s="383"/>
      <c r="AQ286" s="383"/>
      <c r="AR286" s="383"/>
    </row>
    <row r="287" spans="2:44" s="8" customFormat="1" ht="12.75">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383"/>
      <c r="AB287" s="377"/>
      <c r="AC287" s="383"/>
      <c r="AD287" s="383"/>
      <c r="AE287" s="383"/>
      <c r="AF287" s="383"/>
      <c r="AG287" s="383"/>
      <c r="AH287" s="383"/>
      <c r="AI287" s="383"/>
      <c r="AJ287" s="383"/>
      <c r="AK287" s="383"/>
      <c r="AL287" s="383"/>
      <c r="AM287" s="383"/>
      <c r="AN287" s="383"/>
      <c r="AO287" s="383"/>
      <c r="AP287" s="383"/>
      <c r="AQ287" s="383"/>
      <c r="AR287" s="383"/>
    </row>
    <row r="288" spans="2:44" s="8" customFormat="1" ht="12.75">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383"/>
      <c r="AB288" s="377"/>
      <c r="AC288" s="383"/>
      <c r="AD288" s="383"/>
      <c r="AE288" s="383"/>
      <c r="AF288" s="383"/>
      <c r="AG288" s="383"/>
      <c r="AH288" s="383"/>
      <c r="AI288" s="383"/>
      <c r="AJ288" s="383"/>
      <c r="AK288" s="383"/>
      <c r="AL288" s="383"/>
      <c r="AM288" s="383"/>
      <c r="AN288" s="383"/>
      <c r="AO288" s="383"/>
      <c r="AP288" s="383"/>
      <c r="AQ288" s="383"/>
      <c r="AR288" s="383"/>
    </row>
    <row r="289" spans="2:44" s="8" customFormat="1" ht="12.75">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383"/>
      <c r="AB289" s="377"/>
      <c r="AC289" s="383"/>
      <c r="AD289" s="383"/>
      <c r="AE289" s="383"/>
      <c r="AF289" s="383"/>
      <c r="AG289" s="383"/>
      <c r="AH289" s="383"/>
      <c r="AI289" s="383"/>
      <c r="AJ289" s="383"/>
      <c r="AK289" s="383"/>
      <c r="AL289" s="383"/>
      <c r="AM289" s="383"/>
      <c r="AN289" s="383"/>
      <c r="AO289" s="383"/>
      <c r="AP289" s="383"/>
      <c r="AQ289" s="383"/>
      <c r="AR289" s="383"/>
    </row>
    <row r="290" spans="2:44" s="8" customFormat="1" ht="12.75">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383"/>
      <c r="AB290" s="377"/>
      <c r="AC290" s="383"/>
      <c r="AD290" s="383"/>
      <c r="AE290" s="383"/>
      <c r="AF290" s="383"/>
      <c r="AG290" s="383"/>
      <c r="AH290" s="383"/>
      <c r="AI290" s="383"/>
      <c r="AJ290" s="383"/>
      <c r="AK290" s="383"/>
      <c r="AL290" s="383"/>
      <c r="AM290" s="383"/>
      <c r="AN290" s="383"/>
      <c r="AO290" s="383"/>
      <c r="AP290" s="383"/>
      <c r="AQ290" s="383"/>
      <c r="AR290" s="383"/>
    </row>
    <row r="291" spans="2:44" s="8" customFormat="1" ht="12.75">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383"/>
      <c r="AB291" s="377"/>
      <c r="AC291" s="383"/>
      <c r="AD291" s="383"/>
      <c r="AE291" s="383"/>
      <c r="AF291" s="383"/>
      <c r="AG291" s="383"/>
      <c r="AH291" s="383"/>
      <c r="AI291" s="383"/>
      <c r="AJ291" s="383"/>
      <c r="AK291" s="383"/>
      <c r="AL291" s="383"/>
      <c r="AM291" s="383"/>
      <c r="AN291" s="383"/>
      <c r="AO291" s="383"/>
      <c r="AP291" s="383"/>
      <c r="AQ291" s="383"/>
      <c r="AR291" s="383"/>
    </row>
    <row r="292" spans="2:44" s="8" customFormat="1" ht="12.75">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383"/>
      <c r="AB292" s="377"/>
      <c r="AC292" s="383"/>
      <c r="AD292" s="383"/>
      <c r="AE292" s="383"/>
      <c r="AF292" s="383"/>
      <c r="AG292" s="383"/>
      <c r="AH292" s="383"/>
      <c r="AI292" s="383"/>
      <c r="AJ292" s="383"/>
      <c r="AK292" s="383"/>
      <c r="AL292" s="383"/>
      <c r="AM292" s="383"/>
      <c r="AN292" s="383"/>
      <c r="AO292" s="383"/>
      <c r="AP292" s="383"/>
      <c r="AQ292" s="383"/>
      <c r="AR292" s="383"/>
    </row>
    <row r="293" spans="2:44" s="8" customFormat="1" ht="12.75">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383"/>
      <c r="AB293" s="377"/>
      <c r="AC293" s="383"/>
      <c r="AD293" s="383"/>
      <c r="AE293" s="383"/>
      <c r="AF293" s="383"/>
      <c r="AG293" s="383"/>
      <c r="AH293" s="383"/>
      <c r="AI293" s="383"/>
      <c r="AJ293" s="383"/>
      <c r="AK293" s="383"/>
      <c r="AL293" s="383"/>
      <c r="AM293" s="383"/>
      <c r="AN293" s="383"/>
      <c r="AO293" s="383"/>
      <c r="AP293" s="383"/>
      <c r="AQ293" s="383"/>
      <c r="AR293" s="383"/>
    </row>
    <row r="294" spans="2:44" s="8" customFormat="1" ht="12.75">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383"/>
      <c r="AB294" s="377"/>
      <c r="AC294" s="383"/>
      <c r="AD294" s="383"/>
      <c r="AE294" s="383"/>
      <c r="AF294" s="383"/>
      <c r="AG294" s="383"/>
      <c r="AH294" s="383"/>
      <c r="AI294" s="383"/>
      <c r="AJ294" s="383"/>
      <c r="AK294" s="383"/>
      <c r="AL294" s="383"/>
      <c r="AM294" s="383"/>
      <c r="AN294" s="383"/>
      <c r="AO294" s="383"/>
      <c r="AP294" s="383"/>
      <c r="AQ294" s="383"/>
      <c r="AR294" s="383"/>
    </row>
    <row r="295" spans="2:44" s="8" customFormat="1" ht="12.75">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383"/>
      <c r="AB295" s="377"/>
      <c r="AC295" s="383"/>
      <c r="AD295" s="383"/>
      <c r="AE295" s="383"/>
      <c r="AF295" s="383"/>
      <c r="AG295" s="383"/>
      <c r="AH295" s="383"/>
      <c r="AI295" s="383"/>
      <c r="AJ295" s="383"/>
      <c r="AK295" s="383"/>
      <c r="AL295" s="383"/>
      <c r="AM295" s="383"/>
      <c r="AN295" s="383"/>
      <c r="AO295" s="383"/>
      <c r="AP295" s="383"/>
      <c r="AQ295" s="383"/>
      <c r="AR295" s="383"/>
    </row>
    <row r="296" spans="2:44" s="8" customFormat="1" ht="12.75">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383"/>
      <c r="AB296" s="377"/>
      <c r="AC296" s="383"/>
      <c r="AD296" s="383"/>
      <c r="AE296" s="383"/>
      <c r="AF296" s="383"/>
      <c r="AG296" s="383"/>
      <c r="AH296" s="383"/>
      <c r="AI296" s="383"/>
      <c r="AJ296" s="383"/>
      <c r="AK296" s="383"/>
      <c r="AL296" s="383"/>
      <c r="AM296" s="383"/>
      <c r="AN296" s="383"/>
      <c r="AO296" s="383"/>
      <c r="AP296" s="383"/>
      <c r="AQ296" s="383"/>
      <c r="AR296" s="383"/>
    </row>
    <row r="297" spans="2:44" s="8" customFormat="1" ht="12.75">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383"/>
      <c r="AB297" s="377"/>
      <c r="AC297" s="383"/>
      <c r="AD297" s="383"/>
      <c r="AE297" s="383"/>
      <c r="AF297" s="383"/>
      <c r="AG297" s="383"/>
      <c r="AH297" s="383"/>
      <c r="AI297" s="383"/>
      <c r="AJ297" s="383"/>
      <c r="AK297" s="383"/>
      <c r="AL297" s="383"/>
      <c r="AM297" s="383"/>
      <c r="AN297" s="383"/>
      <c r="AO297" s="383"/>
      <c r="AP297" s="383"/>
      <c r="AQ297" s="383"/>
      <c r="AR297" s="383"/>
    </row>
    <row r="298" spans="2:44" s="8" customFormat="1" ht="12.75">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383"/>
      <c r="AB298" s="377"/>
      <c r="AC298" s="383"/>
      <c r="AD298" s="383"/>
      <c r="AE298" s="383"/>
      <c r="AF298" s="383"/>
      <c r="AG298" s="383"/>
      <c r="AH298" s="383"/>
      <c r="AI298" s="383"/>
      <c r="AJ298" s="383"/>
      <c r="AK298" s="383"/>
      <c r="AL298" s="383"/>
      <c r="AM298" s="383"/>
      <c r="AN298" s="383"/>
      <c r="AO298" s="383"/>
      <c r="AP298" s="383"/>
      <c r="AQ298" s="383"/>
      <c r="AR298" s="383"/>
    </row>
    <row r="299" spans="2:44" s="8" customFormat="1" ht="12.75">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383"/>
      <c r="AB299" s="377"/>
      <c r="AC299" s="383"/>
      <c r="AD299" s="383"/>
      <c r="AE299" s="383"/>
      <c r="AF299" s="383"/>
      <c r="AG299" s="383"/>
      <c r="AH299" s="383"/>
      <c r="AI299" s="383"/>
      <c r="AJ299" s="383"/>
      <c r="AK299" s="383"/>
      <c r="AL299" s="383"/>
      <c r="AM299" s="383"/>
      <c r="AN299" s="383"/>
      <c r="AO299" s="383"/>
      <c r="AP299" s="383"/>
      <c r="AQ299" s="383"/>
      <c r="AR299" s="383"/>
    </row>
    <row r="300" spans="2:44" s="8" customFormat="1" ht="12.75">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383"/>
      <c r="AB300" s="377"/>
      <c r="AC300" s="383"/>
      <c r="AD300" s="383"/>
      <c r="AE300" s="383"/>
      <c r="AF300" s="383"/>
      <c r="AG300" s="383"/>
      <c r="AH300" s="383"/>
      <c r="AI300" s="383"/>
      <c r="AJ300" s="383"/>
      <c r="AK300" s="383"/>
      <c r="AL300" s="383"/>
      <c r="AM300" s="383"/>
      <c r="AN300" s="383"/>
      <c r="AO300" s="383"/>
      <c r="AP300" s="383"/>
      <c r="AQ300" s="383"/>
      <c r="AR300" s="383"/>
    </row>
    <row r="301" spans="2:44" s="8" customFormat="1" ht="12.75">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383"/>
      <c r="AB301" s="377"/>
      <c r="AC301" s="383"/>
      <c r="AD301" s="383"/>
      <c r="AE301" s="383"/>
      <c r="AF301" s="383"/>
      <c r="AG301" s="383"/>
      <c r="AH301" s="383"/>
      <c r="AI301" s="383"/>
      <c r="AJ301" s="383"/>
      <c r="AK301" s="383"/>
      <c r="AL301" s="383"/>
      <c r="AM301" s="383"/>
      <c r="AN301" s="383"/>
      <c r="AO301" s="383"/>
      <c r="AP301" s="383"/>
      <c r="AQ301" s="383"/>
      <c r="AR301" s="383"/>
    </row>
    <row r="302" spans="2:44" s="8" customFormat="1" ht="12.75">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383"/>
      <c r="AB302" s="377"/>
      <c r="AC302" s="383"/>
      <c r="AD302" s="383"/>
      <c r="AE302" s="383"/>
      <c r="AF302" s="383"/>
      <c r="AG302" s="383"/>
      <c r="AH302" s="383"/>
      <c r="AI302" s="383"/>
      <c r="AJ302" s="383"/>
      <c r="AK302" s="383"/>
      <c r="AL302" s="383"/>
      <c r="AM302" s="383"/>
      <c r="AN302" s="383"/>
      <c r="AO302" s="383"/>
      <c r="AP302" s="383"/>
      <c r="AQ302" s="383"/>
      <c r="AR302" s="383"/>
    </row>
    <row r="303" spans="2:44" s="8" customFormat="1" ht="12.75">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383"/>
      <c r="AB303" s="377"/>
      <c r="AC303" s="383"/>
      <c r="AD303" s="383"/>
      <c r="AE303" s="383"/>
      <c r="AF303" s="383"/>
      <c r="AG303" s="383"/>
      <c r="AH303" s="383"/>
      <c r="AI303" s="383"/>
      <c r="AJ303" s="383"/>
      <c r="AK303" s="383"/>
      <c r="AL303" s="383"/>
      <c r="AM303" s="383"/>
      <c r="AN303" s="383"/>
      <c r="AO303" s="383"/>
      <c r="AP303" s="383"/>
      <c r="AQ303" s="383"/>
      <c r="AR303" s="383"/>
    </row>
    <row r="304" spans="2:44" s="8" customFormat="1" ht="12.75">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383"/>
      <c r="AB304" s="377"/>
      <c r="AC304" s="383"/>
      <c r="AD304" s="383"/>
      <c r="AE304" s="383"/>
      <c r="AF304" s="383"/>
      <c r="AG304" s="383"/>
      <c r="AH304" s="383"/>
      <c r="AI304" s="383"/>
      <c r="AJ304" s="383"/>
      <c r="AK304" s="383"/>
      <c r="AL304" s="383"/>
      <c r="AM304" s="383"/>
      <c r="AN304" s="383"/>
      <c r="AO304" s="383"/>
      <c r="AP304" s="383"/>
      <c r="AQ304" s="383"/>
      <c r="AR304" s="383"/>
    </row>
    <row r="305" spans="2:44" s="8" customFormat="1" ht="12.75">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383"/>
      <c r="AB305" s="377"/>
      <c r="AC305" s="383"/>
      <c r="AD305" s="383"/>
      <c r="AE305" s="383"/>
      <c r="AF305" s="383"/>
      <c r="AG305" s="383"/>
      <c r="AH305" s="383"/>
      <c r="AI305" s="383"/>
      <c r="AJ305" s="383"/>
      <c r="AK305" s="383"/>
      <c r="AL305" s="383"/>
      <c r="AM305" s="383"/>
      <c r="AN305" s="383"/>
      <c r="AO305" s="383"/>
      <c r="AP305" s="383"/>
      <c r="AQ305" s="383"/>
      <c r="AR305" s="383"/>
    </row>
    <row r="306" spans="2:44" s="8" customFormat="1" ht="12.75">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383"/>
      <c r="AB306" s="377"/>
      <c r="AC306" s="383"/>
      <c r="AD306" s="383"/>
      <c r="AE306" s="383"/>
      <c r="AF306" s="383"/>
      <c r="AG306" s="383"/>
      <c r="AH306" s="383"/>
      <c r="AI306" s="383"/>
      <c r="AJ306" s="383"/>
      <c r="AK306" s="383"/>
      <c r="AL306" s="383"/>
      <c r="AM306" s="383"/>
      <c r="AN306" s="383"/>
      <c r="AO306" s="383"/>
      <c r="AP306" s="383"/>
      <c r="AQ306" s="383"/>
      <c r="AR306" s="383"/>
    </row>
    <row r="307" spans="2:44" s="8" customFormat="1" ht="12.75">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383"/>
      <c r="AB307" s="377"/>
      <c r="AC307" s="383"/>
      <c r="AD307" s="383"/>
      <c r="AE307" s="383"/>
      <c r="AF307" s="383"/>
      <c r="AG307" s="383"/>
      <c r="AH307" s="383"/>
      <c r="AI307" s="383"/>
      <c r="AJ307" s="383"/>
      <c r="AK307" s="383"/>
      <c r="AL307" s="383"/>
      <c r="AM307" s="383"/>
      <c r="AN307" s="383"/>
      <c r="AO307" s="383"/>
      <c r="AP307" s="383"/>
      <c r="AQ307" s="383"/>
      <c r="AR307" s="383"/>
    </row>
    <row r="308" spans="2:44" s="8" customFormat="1" ht="12.75">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383"/>
      <c r="AB308" s="377"/>
      <c r="AC308" s="383"/>
      <c r="AD308" s="383"/>
      <c r="AE308" s="383"/>
      <c r="AF308" s="383"/>
      <c r="AG308" s="383"/>
      <c r="AH308" s="383"/>
      <c r="AI308" s="383"/>
      <c r="AJ308" s="383"/>
      <c r="AK308" s="383"/>
      <c r="AL308" s="383"/>
      <c r="AM308" s="383"/>
      <c r="AN308" s="383"/>
      <c r="AO308" s="383"/>
      <c r="AP308" s="383"/>
      <c r="AQ308" s="383"/>
      <c r="AR308" s="383"/>
    </row>
    <row r="309" spans="2:44" s="8" customFormat="1" ht="12.75">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383"/>
      <c r="AB309" s="377"/>
      <c r="AC309" s="383"/>
      <c r="AD309" s="383"/>
      <c r="AE309" s="383"/>
      <c r="AF309" s="383"/>
      <c r="AG309" s="383"/>
      <c r="AH309" s="383"/>
      <c r="AI309" s="383"/>
      <c r="AJ309" s="383"/>
      <c r="AK309" s="383"/>
      <c r="AL309" s="383"/>
      <c r="AM309" s="383"/>
      <c r="AN309" s="383"/>
      <c r="AO309" s="383"/>
      <c r="AP309" s="383"/>
      <c r="AQ309" s="383"/>
      <c r="AR309" s="383"/>
    </row>
    <row r="310" spans="2:44" s="8" customFormat="1" ht="12.75">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383"/>
      <c r="AB310" s="377"/>
      <c r="AC310" s="383"/>
      <c r="AD310" s="383"/>
      <c r="AE310" s="383"/>
      <c r="AF310" s="383"/>
      <c r="AG310" s="383"/>
      <c r="AH310" s="383"/>
      <c r="AI310" s="383"/>
      <c r="AJ310" s="383"/>
      <c r="AK310" s="383"/>
      <c r="AL310" s="383"/>
      <c r="AM310" s="383"/>
      <c r="AN310" s="383"/>
      <c r="AO310" s="383"/>
      <c r="AP310" s="383"/>
      <c r="AQ310" s="383"/>
      <c r="AR310" s="383"/>
    </row>
    <row r="311" spans="2:44" s="8" customFormat="1" ht="12.75">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383"/>
      <c r="AB311" s="377"/>
      <c r="AC311" s="383"/>
      <c r="AD311" s="383"/>
      <c r="AE311" s="383"/>
      <c r="AF311" s="383"/>
      <c r="AG311" s="383"/>
      <c r="AH311" s="383"/>
      <c r="AI311" s="383"/>
      <c r="AJ311" s="383"/>
      <c r="AK311" s="383"/>
      <c r="AL311" s="383"/>
      <c r="AM311" s="383"/>
      <c r="AN311" s="383"/>
      <c r="AO311" s="383"/>
      <c r="AP311" s="383"/>
      <c r="AQ311" s="383"/>
      <c r="AR311" s="383"/>
    </row>
    <row r="312" spans="2:44" s="8" customFormat="1" ht="12.75">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383"/>
      <c r="AB312" s="377"/>
      <c r="AC312" s="383"/>
      <c r="AD312" s="383"/>
      <c r="AE312" s="383"/>
      <c r="AF312" s="383"/>
      <c r="AG312" s="383"/>
      <c r="AH312" s="383"/>
      <c r="AI312" s="383"/>
      <c r="AJ312" s="383"/>
      <c r="AK312" s="383"/>
      <c r="AL312" s="383"/>
      <c r="AM312" s="383"/>
      <c r="AN312" s="383"/>
      <c r="AO312" s="383"/>
      <c r="AP312" s="383"/>
      <c r="AQ312" s="383"/>
      <c r="AR312" s="383"/>
    </row>
    <row r="313" spans="2:44" s="8" customFormat="1" ht="12.75">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383"/>
      <c r="AB313" s="377"/>
      <c r="AC313" s="383"/>
      <c r="AD313" s="383"/>
      <c r="AE313" s="383"/>
      <c r="AF313" s="383"/>
      <c r="AG313" s="383"/>
      <c r="AH313" s="383"/>
      <c r="AI313" s="383"/>
      <c r="AJ313" s="383"/>
      <c r="AK313" s="383"/>
      <c r="AL313" s="383"/>
      <c r="AM313" s="383"/>
      <c r="AN313" s="383"/>
      <c r="AO313" s="383"/>
      <c r="AP313" s="383"/>
      <c r="AQ313" s="383"/>
      <c r="AR313" s="383"/>
    </row>
    <row r="314" spans="2:44" s="8" customFormat="1" ht="12.75">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383"/>
      <c r="AB314" s="377"/>
      <c r="AC314" s="383"/>
      <c r="AD314" s="383"/>
      <c r="AE314" s="383"/>
      <c r="AF314" s="383"/>
      <c r="AG314" s="383"/>
      <c r="AH314" s="383"/>
      <c r="AI314" s="383"/>
      <c r="AJ314" s="383"/>
      <c r="AK314" s="383"/>
      <c r="AL314" s="383"/>
      <c r="AM314" s="383"/>
      <c r="AN314" s="383"/>
      <c r="AO314" s="383"/>
      <c r="AP314" s="383"/>
      <c r="AQ314" s="383"/>
      <c r="AR314" s="383"/>
    </row>
    <row r="315" spans="2:44" s="8" customFormat="1" ht="12.75">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383"/>
      <c r="AB315" s="377"/>
      <c r="AC315" s="383"/>
      <c r="AD315" s="383"/>
      <c r="AE315" s="383"/>
      <c r="AF315" s="383"/>
      <c r="AG315" s="383"/>
      <c r="AH315" s="383"/>
      <c r="AI315" s="383"/>
      <c r="AJ315" s="383"/>
      <c r="AK315" s="383"/>
      <c r="AL315" s="383"/>
      <c r="AM315" s="383"/>
      <c r="AN315" s="383"/>
      <c r="AO315" s="383"/>
      <c r="AP315" s="383"/>
      <c r="AQ315" s="383"/>
      <c r="AR315" s="383"/>
    </row>
    <row r="316" spans="2:44" s="8" customFormat="1" ht="12.75">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383"/>
      <c r="AB316" s="377"/>
      <c r="AC316" s="383"/>
      <c r="AD316" s="383"/>
      <c r="AE316" s="383"/>
      <c r="AF316" s="383"/>
      <c r="AG316" s="383"/>
      <c r="AH316" s="383"/>
      <c r="AI316" s="383"/>
      <c r="AJ316" s="383"/>
      <c r="AK316" s="383"/>
      <c r="AL316" s="383"/>
      <c r="AM316" s="383"/>
      <c r="AN316" s="383"/>
      <c r="AO316" s="383"/>
      <c r="AP316" s="383"/>
      <c r="AQ316" s="383"/>
      <c r="AR316" s="383"/>
    </row>
    <row r="317" spans="2:44" s="8" customFormat="1" ht="12.75">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383"/>
      <c r="AB317" s="377"/>
      <c r="AC317" s="383"/>
      <c r="AD317" s="383"/>
      <c r="AE317" s="383"/>
      <c r="AF317" s="383"/>
      <c r="AG317" s="383"/>
      <c r="AH317" s="383"/>
      <c r="AI317" s="383"/>
      <c r="AJ317" s="383"/>
      <c r="AK317" s="383"/>
      <c r="AL317" s="383"/>
      <c r="AM317" s="383"/>
      <c r="AN317" s="383"/>
      <c r="AO317" s="383"/>
      <c r="AP317" s="383"/>
      <c r="AQ317" s="383"/>
      <c r="AR317" s="383"/>
    </row>
    <row r="318" spans="2:44" s="8" customFormat="1" ht="12.75">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383"/>
      <c r="AB318" s="377"/>
      <c r="AC318" s="383"/>
      <c r="AD318" s="383"/>
      <c r="AE318" s="383"/>
      <c r="AF318" s="383"/>
      <c r="AG318" s="383"/>
      <c r="AH318" s="383"/>
      <c r="AI318" s="383"/>
      <c r="AJ318" s="383"/>
      <c r="AK318" s="383"/>
      <c r="AL318" s="383"/>
      <c r="AM318" s="383"/>
      <c r="AN318" s="383"/>
      <c r="AO318" s="383"/>
      <c r="AP318" s="383"/>
      <c r="AQ318" s="383"/>
      <c r="AR318" s="383"/>
    </row>
    <row r="319" spans="2:44" s="8" customFormat="1" ht="12.75">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383"/>
      <c r="AB319" s="377"/>
      <c r="AC319" s="383"/>
      <c r="AD319" s="383"/>
      <c r="AE319" s="383"/>
      <c r="AF319" s="383"/>
      <c r="AG319" s="383"/>
      <c r="AH319" s="383"/>
      <c r="AI319" s="383"/>
      <c r="AJ319" s="383"/>
      <c r="AK319" s="383"/>
      <c r="AL319" s="383"/>
      <c r="AM319" s="383"/>
      <c r="AN319" s="383"/>
      <c r="AO319" s="383"/>
      <c r="AP319" s="383"/>
      <c r="AQ319" s="383"/>
      <c r="AR319" s="383"/>
    </row>
    <row r="320" spans="2:44" s="8" customFormat="1" ht="12.75">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383"/>
      <c r="AB320" s="377"/>
      <c r="AC320" s="383"/>
      <c r="AD320" s="383"/>
      <c r="AE320" s="383"/>
      <c r="AF320" s="383"/>
      <c r="AG320" s="383"/>
      <c r="AH320" s="383"/>
      <c r="AI320" s="383"/>
      <c r="AJ320" s="383"/>
      <c r="AK320" s="383"/>
      <c r="AL320" s="383"/>
      <c r="AM320" s="383"/>
      <c r="AN320" s="383"/>
      <c r="AO320" s="383"/>
      <c r="AP320" s="383"/>
      <c r="AQ320" s="383"/>
      <c r="AR320" s="383"/>
    </row>
    <row r="321" spans="2:44" s="8" customFormat="1" ht="12.75">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383"/>
      <c r="AB321" s="377"/>
      <c r="AC321" s="383"/>
      <c r="AD321" s="383"/>
      <c r="AE321" s="383"/>
      <c r="AF321" s="383"/>
      <c r="AG321" s="383"/>
      <c r="AH321" s="383"/>
      <c r="AI321" s="383"/>
      <c r="AJ321" s="383"/>
      <c r="AK321" s="383"/>
      <c r="AL321" s="383"/>
      <c r="AM321" s="383"/>
      <c r="AN321" s="383"/>
      <c r="AO321" s="383"/>
      <c r="AP321" s="383"/>
      <c r="AQ321" s="383"/>
      <c r="AR321" s="383"/>
    </row>
  </sheetData>
  <sheetProtection password="EC12" sheet="1" objects="1" scenarios="1"/>
  <mergeCells count="26">
    <mergeCell ref="M5:O5"/>
    <mergeCell ref="Z5:AG5"/>
    <mergeCell ref="M7:O7"/>
    <mergeCell ref="AI7:AL7"/>
    <mergeCell ref="M9:O9"/>
    <mergeCell ref="Z9:AG9"/>
    <mergeCell ref="AI9:AL9"/>
    <mergeCell ref="B17:C17"/>
    <mergeCell ref="D16:E16"/>
    <mergeCell ref="D17:E17"/>
    <mergeCell ref="F17:G17"/>
    <mergeCell ref="H9:I9"/>
    <mergeCell ref="M11:O11"/>
    <mergeCell ref="H10:I10"/>
    <mergeCell ref="B16:C16"/>
    <mergeCell ref="H16:I16"/>
    <mergeCell ref="F13:G13"/>
    <mergeCell ref="J13:K13"/>
    <mergeCell ref="H13:I13"/>
    <mergeCell ref="H15:I15"/>
    <mergeCell ref="H17:I17"/>
    <mergeCell ref="J16:K16"/>
    <mergeCell ref="F15:G15"/>
    <mergeCell ref="F16:G16"/>
    <mergeCell ref="J15:K15"/>
    <mergeCell ref="J17:K17"/>
  </mergeCells>
  <conditionalFormatting sqref="D46">
    <cfRule type="cellIs" priority="37" dxfId="1" operator="greaterThan" stopIfTrue="1">
      <formula>62</formula>
    </cfRule>
  </conditionalFormatting>
  <conditionalFormatting sqref="Y46">
    <cfRule type="cellIs" priority="34" dxfId="0" operator="greaterThan" stopIfTrue="1">
      <formula>200</formula>
    </cfRule>
  </conditionalFormatting>
  <conditionalFormatting sqref="I46:X46">
    <cfRule type="cellIs" priority="33" dxfId="0" operator="greaterThan" stopIfTrue="1">
      <formula>150</formula>
    </cfRule>
  </conditionalFormatting>
  <conditionalFormatting sqref="Z46">
    <cfRule type="cellIs" priority="32" dxfId="0" operator="greaterThan" stopIfTrue="1">
      <formula>160</formula>
    </cfRule>
  </conditionalFormatting>
  <conditionalFormatting sqref="AC46:AE46">
    <cfRule type="cellIs" priority="31" dxfId="0" operator="greaterThan" stopIfTrue="1">
      <formula>4</formula>
    </cfRule>
  </conditionalFormatting>
  <conditionalFormatting sqref="AF46:AG46">
    <cfRule type="cellIs" priority="30" dxfId="0" operator="greaterThan" stopIfTrue="1">
      <formula>1</formula>
    </cfRule>
  </conditionalFormatting>
  <conditionalFormatting sqref="AH46">
    <cfRule type="cellIs" priority="29" dxfId="0" operator="greaterThan" stopIfTrue="1">
      <formula>1.5</formula>
    </cfRule>
  </conditionalFormatting>
  <conditionalFormatting sqref="AI46">
    <cfRule type="cellIs" priority="28" dxfId="0" operator="greaterThan" stopIfTrue="1">
      <formula>2</formula>
    </cfRule>
  </conditionalFormatting>
  <conditionalFormatting sqref="AJ46">
    <cfRule type="cellIs" priority="27" dxfId="0" operator="greaterThan" stopIfTrue="1">
      <formula>0.8</formula>
    </cfRule>
  </conditionalFormatting>
  <dataValidations count="9">
    <dataValidation type="date" operator="greaterThan" allowBlank="1" showErrorMessage="1" promptTitle="ERROR!" errorTitle="ERROR!!" error="The End date must be posterior to start date!" sqref="F15:K15">
      <formula1>F13</formula1>
    </dataValidation>
    <dataValidation type="date" operator="greaterThan" allowBlank="1" showInputMessage="1" showErrorMessage="1" errorTitle="INVALID INPUT!" error="The value must be a data posterior to the start date of stage 1!" sqref="E15">
      <formula1>E13</formula1>
    </dataValidation>
    <dataValidation type="whole" allowBlank="1" showInputMessage="1" showErrorMessage="1" sqref="H24:U24">
      <formula1>1</formula1>
      <formula2>1000</formula2>
    </dataValidation>
    <dataValidation type="whole" allowBlank="1" showInputMessage="1" showErrorMessage="1" sqref="H25:U25">
      <formula1>1</formula1>
      <formula2>10000</formula2>
    </dataValidation>
    <dataValidation type="list" showInputMessage="1" showErrorMessage="1" sqref="D28:G28">
      <formula1>Coltura_Stadio</formula1>
    </dataValidation>
    <dataValidation type="date" operator="greaterThan" allowBlank="1" showInputMessage="1" showErrorMessage="1" errorTitle="INVALID INPUT!" error="Insert a data (after 01/01/1900)!" sqref="E13:E14 D14">
      <formula1>1</formula1>
    </dataValidation>
    <dataValidation type="date" operator="greaterThan" allowBlank="1" showInputMessage="1" showErrorMessage="1" errorTitle="INVALID INPUT!" error="¡La fecha a insertar debe ser posterior a la fecha de inicio!" sqref="D15">
      <formula1>D13</formula1>
    </dataValidation>
    <dataValidation type="decimal" operator="greaterThan" allowBlank="1" showInputMessage="1" showErrorMessage="1" sqref="D9 D11">
      <formula1>0</formula1>
    </dataValidation>
    <dataValidation type="date" operator="greaterThan" allowBlank="1" showInputMessage="1" showErrorMessage="1" sqref="D13">
      <formula1>1</formula1>
    </dataValidation>
  </dataValidations>
  <hyperlinks>
    <hyperlink ref="M5:N5" location="'Report B'!A1" display="Report"/>
    <hyperlink ref="M7:O7" location="'Start 1'!A1" display="&lt;&lt; Start"/>
    <hyperlink ref="M9:O9" location="'Acidi &amp; concimi'!A1" display="Acid and fertilizer database"/>
    <hyperlink ref="M5:O5" location="'Report B'!A1" display="Report"/>
    <hyperlink ref="M11:O11" location="'Istruzioni 1'!A1" display="Quick start guide"/>
  </hyperlinks>
  <printOptions/>
  <pageMargins left="0.7086614173228347" right="0.7086614173228347" top="0.7480314960629921" bottom="0.7480314960629921" header="0.31496062992125984" footer="0.31496062992125984"/>
  <pageSetup fitToHeight="3" fitToWidth="1" horizontalDpi="300" verticalDpi="300" orientation="landscape" paperSize="9" scale="66" r:id="rId4"/>
  <drawing r:id="rId3"/>
  <legacyDrawing r:id="rId2"/>
</worksheet>
</file>

<file path=xl/worksheets/sheet11.xml><?xml version="1.0" encoding="utf-8"?>
<worksheet xmlns="http://schemas.openxmlformats.org/spreadsheetml/2006/main" xmlns:r="http://schemas.openxmlformats.org/officeDocument/2006/relationships">
  <sheetPr codeName="Foglio22">
    <pageSetUpPr fitToPage="1"/>
  </sheetPr>
  <dimension ref="A1:BE332"/>
  <sheetViews>
    <sheetView showRowColHeaders="0" zoomScale="70" zoomScaleNormal="70" zoomScalePageLayoutView="0" workbookViewId="0" topLeftCell="A1">
      <selection activeCell="C5" sqref="C5"/>
    </sheetView>
  </sheetViews>
  <sheetFormatPr defaultColWidth="9.00390625" defaultRowHeight="15"/>
  <cols>
    <col min="1" max="1" width="3.25390625" style="8" customWidth="1"/>
    <col min="2" max="2" width="25.625" style="9" customWidth="1"/>
    <col min="3" max="18" width="12.625" style="9" customWidth="1"/>
    <col min="19" max="20" width="8.625" style="9" customWidth="1"/>
    <col min="21" max="21" width="10.125" style="9" customWidth="1"/>
    <col min="22" max="23" width="8.625" style="9" customWidth="1"/>
    <col min="24" max="24" width="8.375" style="9" customWidth="1"/>
    <col min="25" max="28" width="7.00390625" style="9" customWidth="1"/>
    <col min="29" max="29" width="7.75390625" style="9" customWidth="1"/>
    <col min="30" max="30" width="7.625" style="9" customWidth="1"/>
    <col min="31" max="38" width="6.375" style="9" customWidth="1"/>
    <col min="39" max="39" width="9.00390625" style="8" customWidth="1"/>
    <col min="40" max="40" width="29.00390625" style="9" customWidth="1"/>
    <col min="41" max="41" width="11.625" style="9" customWidth="1"/>
    <col min="42" max="16384" width="9.00390625" style="9" customWidth="1"/>
  </cols>
  <sheetData>
    <row r="1" spans="2:38" ht="12.75">
      <c r="B1" s="8" t="s">
        <v>33</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2:38" ht="30">
      <c r="B2" s="8"/>
      <c r="C2" s="220" t="s">
        <v>122</v>
      </c>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2:38" ht="23.25" customHeight="1">
      <c r="B3" s="8"/>
      <c r="C3" s="221" t="s">
        <v>216</v>
      </c>
      <c r="D3" s="8"/>
      <c r="E3" s="8"/>
      <c r="F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row>
    <row r="4" spans="2:38" ht="12.75">
      <c r="B4" s="8"/>
      <c r="C4" s="8"/>
      <c r="D4" s="8"/>
      <c r="E4" s="8"/>
      <c r="F4" s="8"/>
      <c r="G4" s="8"/>
      <c r="H4" s="8"/>
      <c r="I4" s="8"/>
      <c r="J4" s="8"/>
      <c r="K4" s="104"/>
      <c r="L4" s="104"/>
      <c r="M4" s="104"/>
      <c r="N4" s="104"/>
      <c r="O4" s="104"/>
      <c r="P4" s="104"/>
      <c r="Q4" s="104"/>
      <c r="R4" s="104"/>
      <c r="S4" s="104"/>
      <c r="T4" s="104"/>
      <c r="U4" s="104"/>
      <c r="V4" s="104"/>
      <c r="W4" s="104"/>
      <c r="X4" s="104"/>
      <c r="Y4" s="104"/>
      <c r="Z4" s="104"/>
      <c r="AA4" s="8"/>
      <c r="AB4" s="8"/>
      <c r="AC4" s="8"/>
      <c r="AD4" s="8"/>
      <c r="AE4" s="8"/>
      <c r="AF4" s="8"/>
      <c r="AG4" s="8"/>
      <c r="AH4" s="8"/>
      <c r="AI4" s="8"/>
      <c r="AJ4" s="8"/>
      <c r="AK4" s="8"/>
      <c r="AL4" s="8"/>
    </row>
    <row r="5" spans="2:38" ht="26.25">
      <c r="B5" s="189" t="str">
        <f>'Report A'!B5</f>
        <v>DATOS DE ENTRADA</v>
      </c>
      <c r="C5" s="11"/>
      <c r="D5" s="11"/>
      <c r="E5" s="11"/>
      <c r="F5" s="11"/>
      <c r="G5" s="222"/>
      <c r="H5" s="8"/>
      <c r="I5" s="8"/>
      <c r="K5" s="104"/>
      <c r="L5" s="185"/>
      <c r="M5" s="185"/>
      <c r="N5" s="185"/>
      <c r="O5" s="178"/>
      <c r="P5" s="178"/>
      <c r="Q5" s="178"/>
      <c r="R5" s="178"/>
      <c r="S5" s="178"/>
      <c r="T5" s="104"/>
      <c r="U5" s="104"/>
      <c r="V5" s="104"/>
      <c r="W5" s="104"/>
      <c r="X5" s="104"/>
      <c r="Y5" s="104"/>
      <c r="Z5" s="104"/>
      <c r="AA5" s="8"/>
      <c r="AB5" s="8"/>
      <c r="AC5" s="8"/>
      <c r="AD5" s="8"/>
      <c r="AE5" s="8"/>
      <c r="AF5" s="8"/>
      <c r="AG5" s="8"/>
      <c r="AH5" s="8"/>
      <c r="AI5" s="8"/>
      <c r="AJ5" s="8"/>
      <c r="AK5" s="8"/>
      <c r="AL5" s="8"/>
    </row>
    <row r="6" spans="2:38" ht="25.5" customHeight="1">
      <c r="B6" s="190" t="str">
        <f>'Opzione B'!B6</f>
        <v>1) Información del cultivo</v>
      </c>
      <c r="C6" s="191"/>
      <c r="D6" s="99"/>
      <c r="E6" s="99"/>
      <c r="F6" s="99"/>
      <c r="G6" s="99"/>
      <c r="H6" s="8"/>
      <c r="I6" s="8"/>
      <c r="J6" s="8"/>
      <c r="K6" s="104"/>
      <c r="L6" s="104"/>
      <c r="M6" s="104"/>
      <c r="N6" s="104"/>
      <c r="O6" s="185"/>
      <c r="P6" s="185"/>
      <c r="Q6" s="185"/>
      <c r="R6" s="185"/>
      <c r="S6" s="104"/>
      <c r="T6" s="104"/>
      <c r="U6" s="104"/>
      <c r="V6" s="104"/>
      <c r="W6" s="104"/>
      <c r="X6" s="104"/>
      <c r="Y6" s="104"/>
      <c r="Z6" s="104"/>
      <c r="AA6" s="8"/>
      <c r="AB6" s="8"/>
      <c r="AC6" s="8"/>
      <c r="AD6" s="8"/>
      <c r="AE6" s="8"/>
      <c r="AF6" s="8"/>
      <c r="AG6" s="8"/>
      <c r="AH6" s="8"/>
      <c r="AI6" s="8"/>
      <c r="AJ6" s="8"/>
      <c r="AK6" s="8"/>
      <c r="AL6" s="8"/>
    </row>
    <row r="7" spans="1:39" s="143" customFormat="1" ht="24" customHeight="1">
      <c r="A7" s="142"/>
      <c r="B7" s="192" t="str">
        <f>'Opzione B'!B7</f>
        <v>Nombre del cultivo:</v>
      </c>
      <c r="C7" s="193"/>
      <c r="D7" s="512" t="str">
        <f>'Opzione B'!D7</f>
        <v>Tomate</v>
      </c>
      <c r="E7" s="512"/>
      <c r="F7" s="223"/>
      <c r="G7" s="223"/>
      <c r="H7" s="142"/>
      <c r="I7" s="142"/>
      <c r="J7" s="142"/>
      <c r="K7" s="125"/>
      <c r="L7" s="125"/>
      <c r="M7" s="125"/>
      <c r="N7" s="125"/>
      <c r="O7" s="224"/>
      <c r="P7" s="224"/>
      <c r="Q7" s="224"/>
      <c r="R7" s="224"/>
      <c r="S7" s="224"/>
      <c r="T7" s="225"/>
      <c r="U7" s="226"/>
      <c r="V7" s="226"/>
      <c r="W7" s="226"/>
      <c r="X7" s="226"/>
      <c r="Y7" s="125"/>
      <c r="Z7" s="125"/>
      <c r="AA7" s="142"/>
      <c r="AB7" s="142"/>
      <c r="AC7" s="142"/>
      <c r="AD7" s="142"/>
      <c r="AE7" s="142"/>
      <c r="AF7" s="142"/>
      <c r="AG7" s="142"/>
      <c r="AH7" s="142"/>
      <c r="AI7" s="142"/>
      <c r="AJ7" s="142"/>
      <c r="AK7" s="142"/>
      <c r="AL7" s="142"/>
      <c r="AM7" s="142"/>
    </row>
    <row r="8" spans="1:39" s="143" customFormat="1" ht="13.5" customHeight="1">
      <c r="A8" s="142"/>
      <c r="B8" s="195"/>
      <c r="C8" s="195"/>
      <c r="D8" s="99"/>
      <c r="E8" s="99"/>
      <c r="F8" s="99"/>
      <c r="G8" s="99"/>
      <c r="H8" s="142"/>
      <c r="I8" s="142"/>
      <c r="J8" s="142"/>
      <c r="K8" s="125"/>
      <c r="L8" s="125"/>
      <c r="M8" s="125"/>
      <c r="N8" s="125"/>
      <c r="O8" s="125"/>
      <c r="P8" s="125"/>
      <c r="Q8" s="125"/>
      <c r="R8" s="125"/>
      <c r="S8" s="125"/>
      <c r="T8" s="125"/>
      <c r="U8" s="125"/>
      <c r="V8" s="125"/>
      <c r="W8" s="125"/>
      <c r="X8" s="125"/>
      <c r="Y8" s="125"/>
      <c r="Z8" s="125"/>
      <c r="AA8" s="142"/>
      <c r="AB8" s="142"/>
      <c r="AC8" s="142"/>
      <c r="AD8" s="142"/>
      <c r="AE8" s="142"/>
      <c r="AF8" s="142"/>
      <c r="AG8" s="142"/>
      <c r="AH8" s="142"/>
      <c r="AI8" s="142"/>
      <c r="AJ8" s="142"/>
      <c r="AK8" s="142"/>
      <c r="AL8" s="142"/>
      <c r="AM8" s="142"/>
    </row>
    <row r="9" spans="1:39" s="143" customFormat="1" ht="21" customHeight="1">
      <c r="A9" s="142"/>
      <c r="B9" s="192" t="str">
        <f>'Opzione B'!B9</f>
        <v>Superficie (m2):</v>
      </c>
      <c r="C9" s="193"/>
      <c r="D9" s="473">
        <f>'Opzione B'!D9:E9</f>
        <v>1000</v>
      </c>
      <c r="E9" s="473"/>
      <c r="F9" s="227"/>
      <c r="G9" s="228"/>
      <c r="H9" s="142"/>
      <c r="I9" s="142"/>
      <c r="J9" s="142"/>
      <c r="K9" s="125"/>
      <c r="L9" s="226"/>
      <c r="M9" s="226"/>
      <c r="N9" s="226"/>
      <c r="O9" s="229"/>
      <c r="P9" s="229"/>
      <c r="Q9" s="229"/>
      <c r="R9" s="229"/>
      <c r="S9" s="230"/>
      <c r="T9" s="125"/>
      <c r="U9" s="226"/>
      <c r="V9" s="226"/>
      <c r="W9" s="226"/>
      <c r="X9" s="226"/>
      <c r="Y9" s="125"/>
      <c r="Z9" s="125"/>
      <c r="AA9" s="142"/>
      <c r="AB9" s="142"/>
      <c r="AC9" s="142"/>
      <c r="AD9" s="142"/>
      <c r="AE9" s="142"/>
      <c r="AF9" s="142"/>
      <c r="AG9" s="142"/>
      <c r="AH9" s="142"/>
      <c r="AI9" s="142"/>
      <c r="AJ9" s="142"/>
      <c r="AK9" s="142"/>
      <c r="AL9" s="142"/>
      <c r="AM9" s="142"/>
    </row>
    <row r="10" spans="1:39" s="143" customFormat="1" ht="13.5" customHeight="1">
      <c r="A10" s="142"/>
      <c r="B10" s="195"/>
      <c r="C10" s="195"/>
      <c r="D10" s="99"/>
      <c r="E10" s="99"/>
      <c r="F10" s="99"/>
      <c r="G10" s="99"/>
      <c r="H10" s="142"/>
      <c r="I10" s="142"/>
      <c r="J10" s="142"/>
      <c r="K10" s="125"/>
      <c r="L10" s="125"/>
      <c r="M10" s="125"/>
      <c r="N10" s="125"/>
      <c r="O10" s="125"/>
      <c r="P10" s="125"/>
      <c r="Q10" s="125"/>
      <c r="R10" s="125"/>
      <c r="S10" s="125"/>
      <c r="T10" s="125"/>
      <c r="U10" s="125"/>
      <c r="V10" s="125"/>
      <c r="W10" s="125"/>
      <c r="X10" s="125"/>
      <c r="Y10" s="125"/>
      <c r="Z10" s="125"/>
      <c r="AA10" s="142"/>
      <c r="AB10" s="142"/>
      <c r="AC10" s="142"/>
      <c r="AD10" s="142"/>
      <c r="AE10" s="142"/>
      <c r="AF10" s="142"/>
      <c r="AG10" s="142"/>
      <c r="AH10" s="142"/>
      <c r="AI10" s="142"/>
      <c r="AJ10" s="142"/>
      <c r="AK10" s="142"/>
      <c r="AL10" s="142"/>
      <c r="AM10" s="142"/>
    </row>
    <row r="11" spans="1:39" s="143" customFormat="1" ht="21" customHeight="1">
      <c r="A11" s="142"/>
      <c r="B11" s="192" t="str">
        <f>'Opzione B'!B11</f>
        <v>Producción total (toneladas/ha)</v>
      </c>
      <c r="C11" s="195"/>
      <c r="D11" s="474">
        <f>'Opzione B'!D11:E11</f>
        <v>100</v>
      </c>
      <c r="E11" s="474"/>
      <c r="F11" s="231"/>
      <c r="G11" s="228"/>
      <c r="H11" s="142"/>
      <c r="I11" s="142"/>
      <c r="J11" s="142"/>
      <c r="K11" s="142"/>
      <c r="L11" s="125"/>
      <c r="M11" s="125"/>
      <c r="N11" s="125"/>
      <c r="O11" s="125"/>
      <c r="P11" s="125"/>
      <c r="Q11" s="125"/>
      <c r="R11" s="125"/>
      <c r="S11" s="125"/>
      <c r="T11" s="125"/>
      <c r="U11" s="142"/>
      <c r="V11" s="142"/>
      <c r="W11" s="142"/>
      <c r="X11" s="142"/>
      <c r="Y11" s="142"/>
      <c r="Z11" s="142"/>
      <c r="AA11" s="142"/>
      <c r="AB11" s="142"/>
      <c r="AC11" s="142"/>
      <c r="AD11" s="142"/>
      <c r="AE11" s="142"/>
      <c r="AF11" s="142"/>
      <c r="AG11" s="142"/>
      <c r="AH11" s="142"/>
      <c r="AI11" s="142"/>
      <c r="AJ11" s="142"/>
      <c r="AK11" s="142"/>
      <c r="AL11" s="142"/>
      <c r="AM11" s="142"/>
    </row>
    <row r="12" spans="1:39" s="143" customFormat="1" ht="13.5" customHeight="1">
      <c r="A12" s="142"/>
      <c r="B12" s="192"/>
      <c r="C12" s="195"/>
      <c r="D12" s="147"/>
      <c r="E12" s="147"/>
      <c r="F12" s="147"/>
      <c r="G12" s="228"/>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row>
    <row r="13" spans="1:37" s="143" customFormat="1" ht="21" customHeight="1">
      <c r="A13" s="142"/>
      <c r="B13" s="475" t="str">
        <f>'Opzione B'!B13</f>
        <v>Fecha de inicio</v>
      </c>
      <c r="C13" s="475"/>
      <c r="D13" s="476">
        <f>'Opzione B'!D13:E13</f>
        <v>41238</v>
      </c>
      <c r="E13" s="476"/>
      <c r="F13" s="197"/>
      <c r="G13" s="653">
        <f>IF('Opzione B'!F13:G13=0,"",'Opzione B'!F13:G13)</f>
      </c>
      <c r="H13" s="653"/>
      <c r="I13" s="653">
        <f>IF('Opzione B'!H13:I13=0,"",'Opzione B'!H13:I13)</f>
      </c>
      <c r="J13" s="653"/>
      <c r="K13" s="653">
        <f>IF('Opzione B'!J13:K13=0,"",'Opzione B'!J13:K13)</f>
      </c>
      <c r="L13" s="653"/>
      <c r="M13" s="99"/>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row>
    <row r="14" spans="1:37" s="143" customFormat="1" ht="13.5" customHeight="1">
      <c r="A14" s="142"/>
      <c r="B14" s="196"/>
      <c r="C14" s="196"/>
      <c r="D14" s="455"/>
      <c r="E14" s="455"/>
      <c r="F14" s="197"/>
      <c r="G14" s="198"/>
      <c r="H14" s="198"/>
      <c r="I14" s="198"/>
      <c r="J14" s="198"/>
      <c r="K14" s="198"/>
      <c r="L14" s="198"/>
      <c r="M14" s="99"/>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row>
    <row r="15" spans="1:37" s="143" customFormat="1" ht="21" customHeight="1">
      <c r="A15" s="142"/>
      <c r="B15" s="475" t="str">
        <f>'Opzione B'!B15</f>
        <v>Fecha final</v>
      </c>
      <c r="C15" s="475"/>
      <c r="D15" s="476">
        <f>'Opzione B'!D15:E15</f>
        <v>41268</v>
      </c>
      <c r="E15" s="476"/>
      <c r="F15" s="197"/>
      <c r="G15" s="653">
        <f>IF('Opzione B'!F15:G15=0,"",'Opzione B'!F15:G15)</f>
      </c>
      <c r="H15" s="653"/>
      <c r="I15" s="653">
        <f>IF('Opzione B'!H15:I15=0,"",'Opzione B'!H15:I15)</f>
      </c>
      <c r="J15" s="653"/>
      <c r="K15" s="653">
        <f>IF('Opzione B'!J15:K15=0,"",'Opzione B'!J15:K15)</f>
      </c>
      <c r="L15" s="653"/>
      <c r="M15" s="99"/>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row>
    <row r="16" spans="2:12" s="125" customFormat="1" ht="39.75" customHeight="1" hidden="1">
      <c r="B16" s="654"/>
      <c r="C16" s="654"/>
      <c r="D16" s="655"/>
      <c r="E16" s="655"/>
      <c r="F16" s="655"/>
      <c r="G16" s="655"/>
      <c r="H16" s="655"/>
      <c r="I16" s="655"/>
      <c r="J16" s="655"/>
      <c r="K16" s="655"/>
      <c r="L16" s="655"/>
    </row>
    <row r="17" spans="2:12" s="125" customFormat="1" ht="39.75" customHeight="1">
      <c r="B17" s="232" t="str">
        <f>'Opzione B'!B18</f>
        <v>2) Ácidos, bases y fertilizanes utilizados durante el período de cultivo</v>
      </c>
      <c r="C17" s="232"/>
      <c r="D17" s="232"/>
      <c r="E17" s="232"/>
      <c r="F17" s="232"/>
      <c r="G17" s="232"/>
      <c r="H17" s="232"/>
      <c r="I17" s="232"/>
      <c r="J17" s="232"/>
      <c r="K17" s="655"/>
      <c r="L17" s="655"/>
    </row>
    <row r="18" spans="1:39" s="143" customFormat="1" ht="18" hidden="1">
      <c r="A18" s="142"/>
      <c r="B18" s="144"/>
      <c r="C18" s="233"/>
      <c r="D18" s="233"/>
      <c r="E18" s="233"/>
      <c r="F18" s="233"/>
      <c r="G18" s="233"/>
      <c r="H18" s="233"/>
      <c r="I18" s="233"/>
      <c r="J18" s="125"/>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row>
    <row r="19" spans="1:39" s="143" customFormat="1" ht="18">
      <c r="A19" s="142"/>
      <c r="B19" s="144"/>
      <c r="C19" s="233"/>
      <c r="D19" s="460"/>
      <c r="E19" s="233"/>
      <c r="F19" s="233"/>
      <c r="G19" s="233"/>
      <c r="H19" s="233"/>
      <c r="I19" s="233"/>
      <c r="J19" s="125"/>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row>
    <row r="20" spans="1:33" s="143" customFormat="1" ht="127.5" customHeight="1">
      <c r="A20" s="142"/>
      <c r="B20" s="656" t="str">
        <f>'Opzione B'!B19</f>
        <v>Fertilizantes</v>
      </c>
      <c r="C20" s="657"/>
      <c r="D20" s="658" t="s">
        <v>218</v>
      </c>
      <c r="E20" s="659"/>
      <c r="F20" s="234"/>
      <c r="G20" s="125"/>
      <c r="H20" s="656" t="str">
        <f>B20</f>
        <v>Fertilizantes</v>
      </c>
      <c r="I20" s="660"/>
      <c r="J20" s="657"/>
      <c r="K20" s="661" t="str">
        <f>D20</f>
        <v>Litros totales de ácidos/bases o kg de fertilizanes utilizados en la solución nutritiva</v>
      </c>
      <c r="L20" s="661"/>
      <c r="M20" s="142"/>
      <c r="N20" s="142"/>
      <c r="O20" s="142"/>
      <c r="P20" s="142"/>
      <c r="Q20" s="142"/>
      <c r="R20" s="142"/>
      <c r="S20" s="142"/>
      <c r="T20" s="142"/>
      <c r="U20" s="142"/>
      <c r="V20" s="142"/>
      <c r="W20" s="142"/>
      <c r="X20" s="142"/>
      <c r="Y20" s="142"/>
      <c r="Z20" s="142"/>
      <c r="AA20" s="142"/>
      <c r="AB20" s="142"/>
      <c r="AC20" s="142"/>
      <c r="AD20" s="142"/>
      <c r="AE20" s="142"/>
      <c r="AF20" s="142"/>
      <c r="AG20" s="142"/>
    </row>
    <row r="21" spans="1:33" s="143" customFormat="1" ht="27.75" customHeight="1">
      <c r="A21" s="142"/>
      <c r="B21" s="235" t="str">
        <f>'Acidi &amp; concimi'!B7</f>
        <v>Ácidos y Bases para el ajuste de pH</v>
      </c>
      <c r="C21" s="125"/>
      <c r="D21" s="236"/>
      <c r="E21" s="236"/>
      <c r="F21" s="237"/>
      <c r="H21" s="238" t="str">
        <f>'Acidi &amp; concimi'!B40</f>
        <v>Fertilizantes potásicos</v>
      </c>
      <c r="I21" s="239"/>
      <c r="J21" s="239"/>
      <c r="K21" s="237"/>
      <c r="L21" s="237"/>
      <c r="M21" s="142"/>
      <c r="N21" s="142"/>
      <c r="O21" s="142"/>
      <c r="P21" s="142"/>
      <c r="Q21" s="142"/>
      <c r="R21" s="142"/>
      <c r="S21" s="142"/>
      <c r="T21" s="142"/>
      <c r="U21" s="142"/>
      <c r="V21" s="142"/>
      <c r="W21" s="142"/>
      <c r="X21" s="142"/>
      <c r="Y21" s="142"/>
      <c r="Z21" s="142"/>
      <c r="AA21" s="142"/>
      <c r="AB21" s="142"/>
      <c r="AC21" s="142"/>
      <c r="AD21" s="142"/>
      <c r="AE21" s="142"/>
      <c r="AF21" s="142"/>
      <c r="AG21" s="142"/>
    </row>
    <row r="22" spans="1:32" s="242" customFormat="1" ht="24.75" customHeight="1">
      <c r="A22" s="240"/>
      <c r="B22" s="662" t="str">
        <f>IF('Opzione B'!D21&gt;0,'Opzione B'!B21,"")</f>
        <v>Ácido nítrico</v>
      </c>
      <c r="C22" s="663"/>
      <c r="D22" s="664">
        <f>IF('Opzione B'!D21&gt;0,'Opzione B'!D21,"")</f>
        <v>40.16</v>
      </c>
      <c r="E22" s="665"/>
      <c r="F22" s="241"/>
      <c r="G22" s="240"/>
      <c r="H22" s="666" t="str">
        <f>IF('Opzione B'!D51&gt;0,'Opzione B'!B51,"")</f>
        <v>Nitrato potásico</v>
      </c>
      <c r="I22" s="667"/>
      <c r="J22" s="668"/>
      <c r="K22" s="664">
        <f>IF('Opzione B'!D51&gt;0,'Opzione B'!D51,"")</f>
        <v>266.28</v>
      </c>
      <c r="L22" s="669"/>
      <c r="M22" s="240"/>
      <c r="N22" s="240"/>
      <c r="O22" s="240"/>
      <c r="P22" s="240"/>
      <c r="Q22" s="240"/>
      <c r="R22" s="240"/>
      <c r="S22" s="240"/>
      <c r="T22" s="240"/>
      <c r="U22" s="240"/>
      <c r="V22" s="240"/>
      <c r="W22" s="240"/>
      <c r="X22" s="240"/>
      <c r="Y22" s="240"/>
      <c r="Z22" s="240"/>
      <c r="AA22" s="240"/>
      <c r="AB22" s="240"/>
      <c r="AC22" s="240"/>
      <c r="AD22" s="240"/>
      <c r="AE22" s="240"/>
      <c r="AF22" s="240"/>
    </row>
    <row r="23" spans="1:32" s="242" customFormat="1" ht="24.75" customHeight="1">
      <c r="A23" s="240"/>
      <c r="B23" s="670">
        <f>IF('Opzione B'!D22&gt;0,'Opzione B'!B22,"")</f>
      </c>
      <c r="C23" s="671"/>
      <c r="D23" s="672">
        <f>IF('Opzione B'!D22&gt;0,'Opzione B'!D22,"")</f>
      </c>
      <c r="E23" s="673"/>
      <c r="F23" s="241"/>
      <c r="G23" s="240"/>
      <c r="H23" s="674" t="str">
        <f>IF('Opzione B'!D52&gt;0,'Opzione B'!B52,"")</f>
        <v>Sulfato potásico</v>
      </c>
      <c r="I23" s="675"/>
      <c r="J23" s="676"/>
      <c r="K23" s="672">
        <f>IF('Opzione B'!D52&gt;0,'Opzione B'!D52,"")</f>
        <v>15.6</v>
      </c>
      <c r="L23" s="673"/>
      <c r="M23" s="240"/>
      <c r="N23" s="240"/>
      <c r="O23" s="240"/>
      <c r="P23" s="240"/>
      <c r="Q23" s="240"/>
      <c r="R23" s="240"/>
      <c r="S23" s="240"/>
      <c r="T23" s="240"/>
      <c r="U23" s="240"/>
      <c r="V23" s="240"/>
      <c r="W23" s="240"/>
      <c r="X23" s="240"/>
      <c r="Y23" s="240"/>
      <c r="Z23" s="240"/>
      <c r="AA23" s="240"/>
      <c r="AB23" s="240"/>
      <c r="AC23" s="240"/>
      <c r="AD23" s="240"/>
      <c r="AE23" s="240"/>
      <c r="AF23" s="240"/>
    </row>
    <row r="24" spans="1:32" s="242" customFormat="1" ht="24.75" customHeight="1">
      <c r="A24" s="240"/>
      <c r="B24" s="677">
        <f>IF('Opzione B'!D23&gt;0,'Opzione B'!B23,"")</f>
      </c>
      <c r="C24" s="678"/>
      <c r="D24" s="679">
        <f>IF('Opzione B'!D23&gt;0,'Opzione B'!D23,"")</f>
      </c>
      <c r="E24" s="680"/>
      <c r="F24" s="241"/>
      <c r="G24" s="240"/>
      <c r="H24" s="681">
        <f>IF('Opzione B'!D53&gt;0,'Opzione B'!B53,"")</f>
      </c>
      <c r="I24" s="682"/>
      <c r="J24" s="683"/>
      <c r="K24" s="679">
        <f>IF('Opzione B'!D53&gt;0,'Opzione B'!D53,"")</f>
      </c>
      <c r="L24" s="680"/>
      <c r="M24" s="240"/>
      <c r="N24" s="240"/>
      <c r="O24" s="240"/>
      <c r="P24" s="240"/>
      <c r="Q24" s="240"/>
      <c r="R24" s="240"/>
      <c r="S24" s="240"/>
      <c r="T24" s="240"/>
      <c r="U24" s="240"/>
      <c r="V24" s="240"/>
      <c r="W24" s="240"/>
      <c r="X24" s="240"/>
      <c r="Y24" s="240"/>
      <c r="Z24" s="240"/>
      <c r="AA24" s="240"/>
      <c r="AB24" s="240"/>
      <c r="AC24" s="240"/>
      <c r="AD24" s="240"/>
      <c r="AE24" s="240"/>
      <c r="AF24" s="240"/>
    </row>
    <row r="25" spans="1:32" s="242" customFormat="1" ht="24.75" customHeight="1">
      <c r="A25" s="240"/>
      <c r="B25" s="670">
        <f>IF('Opzione B'!D24&gt;0,'Opzione B'!B24,"")</f>
      </c>
      <c r="C25" s="671"/>
      <c r="D25" s="672">
        <f>IF('Opzione B'!D24&gt;0,'Opzione B'!D24,"")</f>
      </c>
      <c r="E25" s="673"/>
      <c r="F25" s="241"/>
      <c r="G25" s="240"/>
      <c r="H25" s="684">
        <f>IF('Opzione B'!D54&gt;0,'Opzione B'!B54,"")</f>
      </c>
      <c r="I25" s="685"/>
      <c r="J25" s="686"/>
      <c r="K25" s="687">
        <f>IF('Opzione B'!D54&gt;0,'Opzione B'!D54,"")</f>
      </c>
      <c r="L25" s="688"/>
      <c r="M25" s="240"/>
      <c r="N25" s="240"/>
      <c r="O25" s="240"/>
      <c r="P25" s="240"/>
      <c r="Q25" s="240"/>
      <c r="R25" s="240"/>
      <c r="S25" s="240"/>
      <c r="T25" s="240"/>
      <c r="U25" s="240"/>
      <c r="V25" s="240"/>
      <c r="W25" s="240"/>
      <c r="X25" s="240"/>
      <c r="Y25" s="240"/>
      <c r="Z25" s="240"/>
      <c r="AA25" s="240"/>
      <c r="AB25" s="240"/>
      <c r="AC25" s="240"/>
      <c r="AD25" s="240"/>
      <c r="AE25" s="240"/>
      <c r="AF25" s="240"/>
    </row>
    <row r="26" spans="1:32" s="242" customFormat="1" ht="24.75" customHeight="1">
      <c r="A26" s="240"/>
      <c r="B26" s="677">
        <f>IF('Opzione B'!D25&gt;0,'Opzione B'!B25,"")</f>
      </c>
      <c r="C26" s="678"/>
      <c r="D26" s="679">
        <f>IF('Opzione B'!D25&gt;0,'Opzione B'!D25,"")</f>
      </c>
      <c r="E26" s="680"/>
      <c r="F26" s="241"/>
      <c r="G26" s="240"/>
      <c r="H26" s="243"/>
      <c r="I26" s="243"/>
      <c r="J26" s="243"/>
      <c r="K26" s="244"/>
      <c r="L26" s="244"/>
      <c r="M26" s="240"/>
      <c r="N26" s="240"/>
      <c r="O26" s="240"/>
      <c r="P26" s="240"/>
      <c r="Q26" s="240"/>
      <c r="R26" s="240"/>
      <c r="S26" s="240"/>
      <c r="T26" s="240"/>
      <c r="U26" s="240"/>
      <c r="V26" s="240"/>
      <c r="W26" s="240"/>
      <c r="X26" s="240"/>
      <c r="Y26" s="240"/>
      <c r="Z26" s="240"/>
      <c r="AA26" s="240"/>
      <c r="AB26" s="240"/>
      <c r="AC26" s="240"/>
      <c r="AD26" s="240"/>
      <c r="AE26" s="240"/>
      <c r="AF26" s="240"/>
    </row>
    <row r="27" spans="1:32" s="242" customFormat="1" ht="24.75" customHeight="1">
      <c r="A27" s="240"/>
      <c r="B27" s="670">
        <f>IF('Opzione B'!D26&gt;0,'Opzione B'!B26,"")</f>
      </c>
      <c r="C27" s="671"/>
      <c r="D27" s="672">
        <f>IF('Opzione B'!D26&gt;0,'Opzione B'!D26,"")</f>
      </c>
      <c r="E27" s="673"/>
      <c r="F27" s="241"/>
      <c r="G27" s="240"/>
      <c r="H27" s="245" t="str">
        <f>'Acidi &amp; concimi'!B45</f>
        <v>Quelatos de hierro</v>
      </c>
      <c r="I27" s="245"/>
      <c r="J27" s="243"/>
      <c r="K27" s="244"/>
      <c r="L27" s="244"/>
      <c r="M27" s="240"/>
      <c r="N27" s="240"/>
      <c r="O27" s="240"/>
      <c r="P27" s="240"/>
      <c r="Q27" s="240"/>
      <c r="R27" s="240"/>
      <c r="S27" s="240"/>
      <c r="T27" s="240"/>
      <c r="U27" s="240"/>
      <c r="V27" s="240"/>
      <c r="W27" s="240"/>
      <c r="X27" s="240"/>
      <c r="Y27" s="240"/>
      <c r="Z27" s="240"/>
      <c r="AA27" s="240"/>
      <c r="AB27" s="240"/>
      <c r="AC27" s="240"/>
      <c r="AD27" s="240"/>
      <c r="AE27" s="240"/>
      <c r="AF27" s="240"/>
    </row>
    <row r="28" spans="1:32" s="242" customFormat="1" ht="24.75" customHeight="1">
      <c r="A28" s="240"/>
      <c r="B28" s="246"/>
      <c r="C28" s="247"/>
      <c r="D28" s="248"/>
      <c r="E28" s="249"/>
      <c r="F28" s="241"/>
      <c r="G28" s="240"/>
      <c r="H28" s="666">
        <f>IF('Opzione B'!D56&gt;0,'Opzione B'!B56,"")</f>
      </c>
      <c r="I28" s="667"/>
      <c r="J28" s="668"/>
      <c r="K28" s="664">
        <f>IF('Opzione B'!D56&gt;0,'Opzione B'!D56,"")</f>
      </c>
      <c r="L28" s="665"/>
      <c r="M28" s="240"/>
      <c r="N28" s="240"/>
      <c r="O28" s="240"/>
      <c r="P28" s="240"/>
      <c r="Q28" s="240"/>
      <c r="R28" s="240"/>
      <c r="S28" s="240"/>
      <c r="T28" s="240"/>
      <c r="U28" s="240"/>
      <c r="V28" s="240"/>
      <c r="W28" s="240"/>
      <c r="X28" s="240"/>
      <c r="Y28" s="240"/>
      <c r="Z28" s="240"/>
      <c r="AA28" s="240"/>
      <c r="AB28" s="240"/>
      <c r="AC28" s="240"/>
      <c r="AD28" s="240"/>
      <c r="AE28" s="240"/>
      <c r="AF28" s="240"/>
    </row>
    <row r="29" spans="1:32" s="242" customFormat="1" ht="24.75" customHeight="1">
      <c r="A29" s="240"/>
      <c r="B29" s="250" t="str">
        <f>'Acidi &amp; concimi'!B18:C18</f>
        <v>Soluciones concentradas</v>
      </c>
      <c r="C29" s="251"/>
      <c r="D29" s="244"/>
      <c r="E29" s="244"/>
      <c r="F29" s="252"/>
      <c r="G29" s="240"/>
      <c r="H29" s="674">
        <f>IF('Opzione B'!D57&gt;0,'Opzione B'!B57,"")</f>
      </c>
      <c r="I29" s="675"/>
      <c r="J29" s="676"/>
      <c r="K29" s="672">
        <f>IF('Opzione B'!D57&gt;0,'Opzione B'!D57,"")</f>
      </c>
      <c r="L29" s="673"/>
      <c r="M29" s="240"/>
      <c r="N29" s="240"/>
      <c r="O29" s="240"/>
      <c r="P29" s="240"/>
      <c r="Q29" s="240"/>
      <c r="R29" s="240"/>
      <c r="S29" s="240"/>
      <c r="T29" s="240"/>
      <c r="U29" s="240"/>
      <c r="V29" s="240"/>
      <c r="W29" s="240"/>
      <c r="X29" s="240"/>
      <c r="Y29" s="240"/>
      <c r="Z29" s="240"/>
      <c r="AA29" s="240"/>
      <c r="AB29" s="240"/>
      <c r="AC29" s="240"/>
      <c r="AD29" s="240"/>
      <c r="AE29" s="240"/>
      <c r="AF29" s="240"/>
    </row>
    <row r="30" spans="1:32" s="242" customFormat="1" ht="24.75" customHeight="1">
      <c r="A30" s="240"/>
      <c r="B30" s="689">
        <f>IF('Opzione B'!D29&gt;0,'Opzione B'!B29,"")</f>
      </c>
      <c r="C30" s="690"/>
      <c r="D30" s="691">
        <f>IF('Opzione B'!D29&gt;0,'Opzione B'!D29,"")</f>
      </c>
      <c r="E30" s="692"/>
      <c r="F30" s="241"/>
      <c r="G30" s="240"/>
      <c r="H30" s="693" t="str">
        <f>IF('Opzione B'!D58&gt;0,'Opzione B'!B58,"")</f>
        <v>Hierro EDDHA</v>
      </c>
      <c r="I30" s="694"/>
      <c r="J30" s="695"/>
      <c r="K30" s="696">
        <f>IF('Opzione B'!D58&gt;0,'Opzione B'!D58,"")</f>
        <v>2.36</v>
      </c>
      <c r="L30" s="697"/>
      <c r="M30" s="240"/>
      <c r="N30" s="240"/>
      <c r="O30" s="240"/>
      <c r="P30" s="240"/>
      <c r="Q30" s="240"/>
      <c r="R30" s="240"/>
      <c r="S30" s="240"/>
      <c r="T30" s="240"/>
      <c r="U30" s="240"/>
      <c r="V30" s="240"/>
      <c r="W30" s="240"/>
      <c r="X30" s="240"/>
      <c r="Y30" s="240"/>
      <c r="Z30" s="240"/>
      <c r="AA30" s="240"/>
      <c r="AB30" s="240"/>
      <c r="AC30" s="240"/>
      <c r="AD30" s="240"/>
      <c r="AE30" s="240"/>
      <c r="AF30" s="240"/>
    </row>
    <row r="31" spans="1:32" s="242" customFormat="1" ht="24.75" customHeight="1">
      <c r="A31" s="240"/>
      <c r="B31" s="698">
        <f>IF('Opzione B'!D30&gt;0,'Opzione B'!B30,"")</f>
      </c>
      <c r="C31" s="699"/>
      <c r="D31" s="679">
        <f>IF('Opzione B'!D30&gt;0,'Opzione B'!D30,"")</f>
      </c>
      <c r="E31" s="680"/>
      <c r="F31" s="241"/>
      <c r="G31" s="240"/>
      <c r="H31" s="253"/>
      <c r="I31" s="253"/>
      <c r="J31" s="253"/>
      <c r="K31" s="254"/>
      <c r="L31" s="244"/>
      <c r="M31" s="240"/>
      <c r="N31" s="240"/>
      <c r="O31" s="240"/>
      <c r="P31" s="240"/>
      <c r="Q31" s="240"/>
      <c r="R31" s="240"/>
      <c r="S31" s="240"/>
      <c r="T31" s="240"/>
      <c r="U31" s="240"/>
      <c r="V31" s="240"/>
      <c r="W31" s="240"/>
      <c r="X31" s="240"/>
      <c r="Y31" s="240"/>
      <c r="Z31" s="240"/>
      <c r="AA31" s="240"/>
      <c r="AB31" s="240"/>
      <c r="AC31" s="240"/>
      <c r="AD31" s="240"/>
      <c r="AE31" s="240"/>
      <c r="AF31" s="240"/>
    </row>
    <row r="32" spans="1:32" s="242" customFormat="1" ht="24.75" customHeight="1">
      <c r="A32" s="240"/>
      <c r="B32" s="700">
        <f>IF('Opzione B'!D31&gt;0,'Opzione B'!B31,"")</f>
      </c>
      <c r="C32" s="701"/>
      <c r="D32" s="672">
        <f>IF('Opzione B'!D31&gt;0,'Opzione B'!D31,"")</f>
      </c>
      <c r="E32" s="673"/>
      <c r="F32" s="241"/>
      <c r="G32" s="240"/>
      <c r="H32" s="255" t="str">
        <f>'Acidi &amp; concimi'!B50</f>
        <v>Fertilizantes microelementos</v>
      </c>
      <c r="I32" s="255"/>
      <c r="J32" s="243"/>
      <c r="K32" s="244"/>
      <c r="L32" s="244"/>
      <c r="M32" s="240"/>
      <c r="N32" s="240"/>
      <c r="O32" s="240"/>
      <c r="P32" s="240"/>
      <c r="Q32" s="240"/>
      <c r="R32" s="240"/>
      <c r="S32" s="240"/>
      <c r="T32" s="240"/>
      <c r="U32" s="240"/>
      <c r="V32" s="240"/>
      <c r="W32" s="240"/>
      <c r="X32" s="240"/>
      <c r="Y32" s="240"/>
      <c r="Z32" s="240"/>
      <c r="AA32" s="240"/>
      <c r="AB32" s="240"/>
      <c r="AC32" s="240"/>
      <c r="AD32" s="240"/>
      <c r="AE32" s="240"/>
      <c r="AF32" s="240"/>
    </row>
    <row r="33" spans="1:32" s="242" customFormat="1" ht="24.75" customHeight="1">
      <c r="A33" s="240"/>
      <c r="B33" s="702">
        <f>IF('Opzione B'!D32&gt;0,'Opzione B'!B32,"")</f>
      </c>
      <c r="C33" s="703"/>
      <c r="D33" s="696">
        <f>IF('Opzione B'!D32&gt;0,'Opzione B'!D32,"")</f>
      </c>
      <c r="E33" s="697"/>
      <c r="F33" s="241"/>
      <c r="G33" s="240"/>
      <c r="H33" s="666">
        <f>IF('Opzione B'!D60&gt;0,'Opzione B'!B60,"")</f>
      </c>
      <c r="I33" s="667"/>
      <c r="J33" s="668"/>
      <c r="K33" s="664">
        <f>IF('Opzione B'!D60&gt;0,'Opzione B'!D60,"")</f>
      </c>
      <c r="L33" s="665"/>
      <c r="M33" s="240"/>
      <c r="N33" s="240"/>
      <c r="O33" s="240"/>
      <c r="P33" s="240"/>
      <c r="Q33" s="240"/>
      <c r="R33" s="240"/>
      <c r="S33" s="240"/>
      <c r="T33" s="240"/>
      <c r="U33" s="240"/>
      <c r="V33" s="240"/>
      <c r="W33" s="240"/>
      <c r="X33" s="240"/>
      <c r="Y33" s="240"/>
      <c r="Z33" s="240"/>
      <c r="AA33" s="240"/>
      <c r="AB33" s="240"/>
      <c r="AC33" s="240"/>
      <c r="AD33" s="240"/>
      <c r="AE33" s="240"/>
      <c r="AF33" s="240"/>
    </row>
    <row r="34" spans="1:32" s="242" customFormat="1" ht="24.75" customHeight="1">
      <c r="A34" s="240"/>
      <c r="B34" s="250" t="str">
        <f>'Acidi &amp; concimi'!B23:C23</f>
        <v>Fertilizantes cálcicos</v>
      </c>
      <c r="C34" s="251"/>
      <c r="D34" s="256"/>
      <c r="E34" s="256"/>
      <c r="F34" s="257"/>
      <c r="G34" s="240"/>
      <c r="H34" s="674">
        <f>IF('Opzione B'!D61&gt;0,'Opzione B'!B61,"")</f>
      </c>
      <c r="I34" s="675"/>
      <c r="J34" s="676"/>
      <c r="K34" s="672">
        <f>IF('Opzione B'!D61&gt;0,'Opzione B'!D61,"")</f>
      </c>
      <c r="L34" s="673"/>
      <c r="M34" s="240"/>
      <c r="N34" s="240"/>
      <c r="O34" s="240"/>
      <c r="P34" s="240"/>
      <c r="Q34" s="240"/>
      <c r="R34" s="240"/>
      <c r="S34" s="240"/>
      <c r="T34" s="240"/>
      <c r="U34" s="240"/>
      <c r="V34" s="240"/>
      <c r="W34" s="240"/>
      <c r="X34" s="240"/>
      <c r="Y34" s="240"/>
      <c r="Z34" s="240"/>
      <c r="AA34" s="240"/>
      <c r="AB34" s="240"/>
      <c r="AC34" s="240"/>
      <c r="AD34" s="240"/>
      <c r="AE34" s="240"/>
      <c r="AF34" s="240"/>
    </row>
    <row r="35" spans="1:32" s="242" customFormat="1" ht="24.75" customHeight="1">
      <c r="A35" s="240"/>
      <c r="B35" s="704" t="str">
        <f>IF('Opzione B'!D34&gt;0,'Opzione B'!B34,"")</f>
        <v>Nitrato cálcico</v>
      </c>
      <c r="C35" s="705"/>
      <c r="D35" s="664">
        <f>IF('Opzione B'!D34&gt;0,'Opzione B'!D34,"")</f>
        <v>215.84</v>
      </c>
      <c r="E35" s="665"/>
      <c r="F35" s="241"/>
      <c r="G35" s="240"/>
      <c r="H35" s="681" t="str">
        <f>IF('Opzione B'!D62&gt;0,'Opzione B'!B62,"")</f>
        <v>Borax</v>
      </c>
      <c r="I35" s="682"/>
      <c r="J35" s="683"/>
      <c r="K35" s="679">
        <f>IF('Opzione B'!D62&gt;0,'Opzione B'!D62,"")</f>
        <v>0.764</v>
      </c>
      <c r="L35" s="680"/>
      <c r="M35" s="240"/>
      <c r="N35" s="240"/>
      <c r="O35" s="240"/>
      <c r="P35" s="240"/>
      <c r="Q35" s="240"/>
      <c r="R35" s="240"/>
      <c r="S35" s="240"/>
      <c r="T35" s="240"/>
      <c r="U35" s="240"/>
      <c r="V35" s="240"/>
      <c r="W35" s="240"/>
      <c r="X35" s="240"/>
      <c r="Y35" s="240"/>
      <c r="Z35" s="240"/>
      <c r="AA35" s="240"/>
      <c r="AB35" s="240"/>
      <c r="AC35" s="240"/>
      <c r="AD35" s="240"/>
      <c r="AE35" s="240"/>
      <c r="AF35" s="240"/>
    </row>
    <row r="36" spans="1:32" s="242" customFormat="1" ht="24.75" customHeight="1">
      <c r="A36" s="240"/>
      <c r="B36" s="700">
        <f>IF('Opzione B'!D35&gt;0,'Opzione B'!B35,"")</f>
      </c>
      <c r="C36" s="701"/>
      <c r="D36" s="672">
        <f>IF('Opzione B'!D35&gt;0,'Opzione B'!D35,"")</f>
      </c>
      <c r="E36" s="673"/>
      <c r="F36" s="241"/>
      <c r="G36" s="240"/>
      <c r="H36" s="674">
        <f>IF('Opzione B'!D63&gt;0,'Opzione B'!B63,"")</f>
      </c>
      <c r="I36" s="675"/>
      <c r="J36" s="676"/>
      <c r="K36" s="672">
        <f>IF('Opzione B'!D63&gt;0,'Opzione B'!D63,"")</f>
      </c>
      <c r="L36" s="673"/>
      <c r="M36" s="240"/>
      <c r="N36" s="240"/>
      <c r="O36" s="240"/>
      <c r="P36" s="240"/>
      <c r="Q36" s="240"/>
      <c r="R36" s="240"/>
      <c r="S36" s="240"/>
      <c r="T36" s="240"/>
      <c r="U36" s="240"/>
      <c r="V36" s="240"/>
      <c r="W36" s="240"/>
      <c r="X36" s="240"/>
      <c r="Y36" s="240"/>
      <c r="Z36" s="240"/>
      <c r="AA36" s="240"/>
      <c r="AB36" s="240"/>
      <c r="AC36" s="240"/>
      <c r="AD36" s="240"/>
      <c r="AE36" s="240"/>
      <c r="AF36" s="240"/>
    </row>
    <row r="37" spans="1:32" s="242" customFormat="1" ht="24.75" customHeight="1">
      <c r="A37" s="240"/>
      <c r="B37" s="698">
        <f>IF('Opzione B'!D36&gt;0,'Opzione B'!B36,"")</f>
      </c>
      <c r="C37" s="699"/>
      <c r="D37" s="679">
        <f>IF('Opzione B'!D36&gt;0,'Opzione B'!D36,"")</f>
      </c>
      <c r="E37" s="680"/>
      <c r="F37" s="241"/>
      <c r="G37" s="240"/>
      <c r="H37" s="681" t="str">
        <f>IF('Opzione B'!D64&gt;0,'Opzione B'!B64,"")</f>
        <v>Sulfato de cobre</v>
      </c>
      <c r="I37" s="682"/>
      <c r="J37" s="683"/>
      <c r="K37" s="679">
        <f>IF('Opzione B'!D64&gt;0,'Opzione B'!D64,"")</f>
        <v>0.084</v>
      </c>
      <c r="L37" s="680"/>
      <c r="M37" s="240"/>
      <c r="N37" s="240"/>
      <c r="O37" s="240"/>
      <c r="P37" s="240"/>
      <c r="Q37" s="240"/>
      <c r="R37" s="240"/>
      <c r="S37" s="240"/>
      <c r="T37" s="240"/>
      <c r="U37" s="240"/>
      <c r="V37" s="240"/>
      <c r="W37" s="240"/>
      <c r="X37" s="240"/>
      <c r="Y37" s="240"/>
      <c r="Z37" s="240"/>
      <c r="AA37" s="240"/>
      <c r="AB37" s="240"/>
      <c r="AC37" s="240"/>
      <c r="AD37" s="240"/>
      <c r="AE37" s="240"/>
      <c r="AF37" s="240"/>
    </row>
    <row r="38" spans="1:32" s="242" customFormat="1" ht="24.75" customHeight="1">
      <c r="A38" s="240"/>
      <c r="B38" s="706">
        <f>IF('Opzione B'!D37&gt;0,'Opzione B'!B37,"")</f>
      </c>
      <c r="C38" s="707"/>
      <c r="D38" s="687">
        <f>IF('Opzione B'!D37&gt;0,'Opzione B'!D37,"")</f>
      </c>
      <c r="E38" s="688"/>
      <c r="F38" s="241"/>
      <c r="G38" s="240"/>
      <c r="H38" s="674">
        <f>IF('Opzione B'!D65&gt;0,'Opzione B'!B65,"")</f>
      </c>
      <c r="I38" s="675"/>
      <c r="J38" s="676"/>
      <c r="K38" s="672">
        <f>IF('Opzione B'!D65&gt;0,'Opzione B'!D65,"")</f>
      </c>
      <c r="L38" s="673"/>
      <c r="M38" s="459"/>
      <c r="N38" s="240"/>
      <c r="O38" s="240"/>
      <c r="P38" s="240"/>
      <c r="Q38" s="240"/>
      <c r="R38" s="240"/>
      <c r="S38" s="240"/>
      <c r="T38" s="240"/>
      <c r="U38" s="240"/>
      <c r="V38" s="240"/>
      <c r="W38" s="240"/>
      <c r="X38" s="240"/>
      <c r="Y38" s="240"/>
      <c r="Z38" s="240"/>
      <c r="AA38" s="240"/>
      <c r="AB38" s="240"/>
      <c r="AC38" s="240"/>
      <c r="AD38" s="240"/>
      <c r="AE38" s="240"/>
      <c r="AF38" s="240"/>
    </row>
    <row r="39" spans="1:32" s="242" customFormat="1" ht="24.75" customHeight="1">
      <c r="A39" s="240"/>
      <c r="B39" s="258"/>
      <c r="C39" s="258"/>
      <c r="D39" s="259"/>
      <c r="E39" s="259"/>
      <c r="F39" s="241"/>
      <c r="G39" s="240"/>
      <c r="H39" s="681" t="str">
        <f>IF('Opzione B'!D66&gt;0,'Opzione B'!B66,"")</f>
        <v>Sulfato de zinc</v>
      </c>
      <c r="I39" s="682"/>
      <c r="J39" s="683"/>
      <c r="K39" s="679">
        <f>IF('Opzione B'!D66&gt;0,'Opzione B'!D66,"")</f>
        <v>0.452</v>
      </c>
      <c r="L39" s="680"/>
      <c r="M39" s="240"/>
      <c r="N39" s="240"/>
      <c r="O39" s="240"/>
      <c r="P39" s="240"/>
      <c r="Q39" s="240"/>
      <c r="R39" s="240"/>
      <c r="S39" s="240"/>
      <c r="T39" s="240"/>
      <c r="U39" s="240"/>
      <c r="V39" s="240"/>
      <c r="W39" s="240"/>
      <c r="X39" s="240"/>
      <c r="Y39" s="240"/>
      <c r="Z39" s="240"/>
      <c r="AA39" s="240"/>
      <c r="AB39" s="240"/>
      <c r="AC39" s="240"/>
      <c r="AD39" s="240"/>
      <c r="AE39" s="240"/>
      <c r="AF39" s="240"/>
    </row>
    <row r="40" spans="1:32" s="242" customFormat="1" ht="24.75" customHeight="1">
      <c r="A40" s="240"/>
      <c r="B40" s="250" t="str">
        <f>'Acidi &amp; concimi'!B28:C28</f>
        <v>Fertilizanes amónicos</v>
      </c>
      <c r="C40" s="251"/>
      <c r="D40" s="244"/>
      <c r="E40" s="244"/>
      <c r="F40" s="252"/>
      <c r="G40" s="240"/>
      <c r="H40" s="674">
        <f>IF('Opzione B'!D67&gt;0,'Opzione B'!B67,"")</f>
      </c>
      <c r="I40" s="675"/>
      <c r="J40" s="676"/>
      <c r="K40" s="672">
        <f>IF('Opzione B'!D67&gt;0,'Opzione B'!D67,"")</f>
      </c>
      <c r="L40" s="673"/>
      <c r="M40" s="240"/>
      <c r="N40" s="240"/>
      <c r="O40" s="240"/>
      <c r="P40" s="240"/>
      <c r="Q40" s="240"/>
      <c r="R40" s="240"/>
      <c r="S40" s="240"/>
      <c r="T40" s="240"/>
      <c r="U40" s="240"/>
      <c r="V40" s="240"/>
      <c r="W40" s="240"/>
      <c r="X40" s="240"/>
      <c r="Y40" s="240"/>
      <c r="Z40" s="240"/>
      <c r="AA40" s="240"/>
      <c r="AB40" s="240"/>
      <c r="AC40" s="240"/>
      <c r="AD40" s="240"/>
      <c r="AE40" s="240"/>
      <c r="AF40" s="240"/>
    </row>
    <row r="41" spans="1:32" s="242" customFormat="1" ht="24.75" customHeight="1">
      <c r="A41" s="240"/>
      <c r="B41" s="704" t="str">
        <f>IF('Opzione B'!D39&gt;0,'Opzione B'!B39,"")</f>
        <v>Nitrato amónico</v>
      </c>
      <c r="C41" s="705"/>
      <c r="D41" s="664">
        <f>IF('Opzione B'!D39&gt;0,'Opzione B'!D39,"")</f>
        <v>16.26</v>
      </c>
      <c r="E41" s="665"/>
      <c r="F41" s="241"/>
      <c r="G41" s="240"/>
      <c r="H41" s="681" t="str">
        <f>IF('Opzione B'!D68&gt;0,'Opzione B'!B68,"")</f>
        <v>Sulfato de manganeso</v>
      </c>
      <c r="I41" s="682"/>
      <c r="J41" s="683"/>
      <c r="K41" s="679">
        <f>IF('Opzione B'!D68&gt;0,'Opzione B'!D68,"")</f>
        <v>0.676</v>
      </c>
      <c r="L41" s="680"/>
      <c r="M41" s="240"/>
      <c r="N41" s="240"/>
      <c r="O41" s="240"/>
      <c r="P41" s="240"/>
      <c r="Q41" s="240"/>
      <c r="R41" s="240"/>
      <c r="S41" s="240"/>
      <c r="T41" s="240"/>
      <c r="U41" s="240"/>
      <c r="V41" s="240"/>
      <c r="W41" s="240"/>
      <c r="X41" s="240"/>
      <c r="Y41" s="240"/>
      <c r="Z41" s="240"/>
      <c r="AA41" s="240"/>
      <c r="AB41" s="240"/>
      <c r="AC41" s="240"/>
      <c r="AD41" s="240"/>
      <c r="AE41" s="240"/>
      <c r="AF41" s="240"/>
    </row>
    <row r="42" spans="1:32" s="242" customFormat="1" ht="24.75" customHeight="1">
      <c r="A42" s="240"/>
      <c r="B42" s="700">
        <f>IF('Opzione B'!D40&gt;0,'Opzione B'!B40,"")</f>
      </c>
      <c r="C42" s="701"/>
      <c r="D42" s="672">
        <f>IF('Opzione B'!D40&gt;0,'Opzione B'!D40,"")</f>
      </c>
      <c r="E42" s="673"/>
      <c r="F42" s="241"/>
      <c r="G42" s="240"/>
      <c r="H42" s="674">
        <f>IF('Opzione B'!D69&gt;0,'Opzione B'!B69,"")</f>
      </c>
      <c r="I42" s="675"/>
      <c r="J42" s="676"/>
      <c r="K42" s="672">
        <f>IF('Opzione B'!D69&gt;0,'Opzione B'!D69,"")</f>
      </c>
      <c r="L42" s="673"/>
      <c r="M42" s="240"/>
      <c r="N42" s="240"/>
      <c r="O42" s="240"/>
      <c r="P42" s="240"/>
      <c r="Q42" s="240"/>
      <c r="R42" s="240"/>
      <c r="S42" s="240"/>
      <c r="T42" s="240"/>
      <c r="U42" s="240"/>
      <c r="V42" s="240"/>
      <c r="W42" s="240"/>
      <c r="X42" s="240"/>
      <c r="Y42" s="240"/>
      <c r="Z42" s="240"/>
      <c r="AA42" s="240"/>
      <c r="AB42" s="240"/>
      <c r="AC42" s="240"/>
      <c r="AD42" s="240"/>
      <c r="AE42" s="240"/>
      <c r="AF42" s="240"/>
    </row>
    <row r="43" spans="1:32" s="242" customFormat="1" ht="24.75" customHeight="1">
      <c r="A43" s="240"/>
      <c r="B43" s="698">
        <f>IF('Opzione B'!D41&gt;0,'Opzione B'!B41,"")</f>
      </c>
      <c r="C43" s="699"/>
      <c r="D43" s="679">
        <f>IF('Opzione B'!D41&gt;0,'Opzione B'!D41,"")</f>
      </c>
      <c r="E43" s="680"/>
      <c r="F43" s="241"/>
      <c r="G43" s="240"/>
      <c r="H43" s="681" t="str">
        <f>IF('Opzione B'!D70&gt;0,'Opzione B'!B70,"")</f>
        <v>Heptamolibdato amónico</v>
      </c>
      <c r="I43" s="682"/>
      <c r="J43" s="683"/>
      <c r="K43" s="679">
        <f>IF('Opzione B'!D70&gt;0,'Opzione B'!D70,"")</f>
        <v>0.072</v>
      </c>
      <c r="L43" s="680"/>
      <c r="M43" s="240"/>
      <c r="N43" s="240"/>
      <c r="O43" s="240"/>
      <c r="P43" s="240"/>
      <c r="Q43" s="240"/>
      <c r="R43" s="240"/>
      <c r="S43" s="240"/>
      <c r="T43" s="240"/>
      <c r="U43" s="240"/>
      <c r="V43" s="240"/>
      <c r="W43" s="240"/>
      <c r="X43" s="240"/>
      <c r="Y43" s="240"/>
      <c r="Z43" s="240"/>
      <c r="AA43" s="240"/>
      <c r="AB43" s="240"/>
      <c r="AC43" s="240"/>
      <c r="AD43" s="240"/>
      <c r="AE43" s="240"/>
      <c r="AF43" s="240"/>
    </row>
    <row r="44" spans="1:32" s="242" customFormat="1" ht="24.75" customHeight="1">
      <c r="A44" s="240"/>
      <c r="B44" s="706">
        <f>IF('Opzione B'!D42&gt;0,'Opzione B'!B42,"")</f>
      </c>
      <c r="C44" s="707"/>
      <c r="D44" s="687">
        <f>IF('Opzione B'!D42&gt;0,'Opzione B'!D42,"")</f>
      </c>
      <c r="E44" s="688"/>
      <c r="F44" s="241"/>
      <c r="G44" s="240"/>
      <c r="H44" s="684">
        <f>IF('Opzione B'!D71&gt;0,'Opzione B'!B71,"")</f>
      </c>
      <c r="I44" s="685"/>
      <c r="J44" s="686"/>
      <c r="K44" s="687">
        <f>IF('Opzione B'!D71&gt;0,'Opzione B'!D71,"")</f>
      </c>
      <c r="L44" s="688"/>
      <c r="M44" s="240"/>
      <c r="N44" s="240"/>
      <c r="O44" s="240"/>
      <c r="P44" s="240"/>
      <c r="Q44" s="240"/>
      <c r="R44" s="240"/>
      <c r="S44" s="240"/>
      <c r="T44" s="240"/>
      <c r="U44" s="240"/>
      <c r="V44" s="240"/>
      <c r="W44" s="240"/>
      <c r="X44" s="240"/>
      <c r="Y44" s="240"/>
      <c r="Z44" s="240"/>
      <c r="AA44" s="240"/>
      <c r="AB44" s="240"/>
      <c r="AC44" s="240"/>
      <c r="AD44" s="240"/>
      <c r="AE44" s="240"/>
      <c r="AF44" s="240"/>
    </row>
    <row r="45" spans="1:32" s="242" customFormat="1" ht="24.75" customHeight="1">
      <c r="A45" s="240"/>
      <c r="B45" s="260"/>
      <c r="C45" s="260"/>
      <c r="D45" s="254"/>
      <c r="E45" s="254"/>
      <c r="F45" s="252"/>
      <c r="G45" s="240"/>
      <c r="H45" s="253"/>
      <c r="I45" s="253"/>
      <c r="J45" s="253"/>
      <c r="K45" s="254"/>
      <c r="L45" s="244"/>
      <c r="M45" s="240"/>
      <c r="N45" s="240"/>
      <c r="O45" s="240"/>
      <c r="P45" s="240"/>
      <c r="Q45" s="240"/>
      <c r="R45" s="240"/>
      <c r="S45" s="240"/>
      <c r="T45" s="240"/>
      <c r="U45" s="240"/>
      <c r="V45" s="240"/>
      <c r="W45" s="240"/>
      <c r="X45" s="240"/>
      <c r="Y45" s="240"/>
      <c r="Z45" s="240"/>
      <c r="AA45" s="240"/>
      <c r="AB45" s="240"/>
      <c r="AC45" s="240"/>
      <c r="AD45" s="240"/>
      <c r="AE45" s="240"/>
      <c r="AF45" s="240"/>
    </row>
    <row r="46" spans="1:32" s="242" customFormat="1" ht="24.75" customHeight="1">
      <c r="A46" s="240"/>
      <c r="B46" s="250" t="str">
        <f>'Acidi &amp; concimi'!B33:C33</f>
        <v>Fertilizantes fosfóricos</v>
      </c>
      <c r="C46" s="170"/>
      <c r="D46" s="261"/>
      <c r="E46" s="261"/>
      <c r="F46" s="170"/>
      <c r="G46" s="240"/>
      <c r="H46" s="255" t="str">
        <f>'Acidi &amp; concimi'!B63</f>
        <v>Sales sódicas</v>
      </c>
      <c r="I46" s="255"/>
      <c r="J46" s="243"/>
      <c r="K46" s="244"/>
      <c r="L46" s="244"/>
      <c r="M46" s="240"/>
      <c r="N46" s="240"/>
      <c r="O46" s="240"/>
      <c r="P46" s="240"/>
      <c r="Q46" s="240"/>
      <c r="R46" s="240"/>
      <c r="S46" s="240"/>
      <c r="T46" s="240"/>
      <c r="U46" s="240"/>
      <c r="V46" s="240"/>
      <c r="W46" s="240"/>
      <c r="X46" s="240"/>
      <c r="Y46" s="240"/>
      <c r="Z46" s="240"/>
      <c r="AA46" s="240"/>
      <c r="AB46" s="240"/>
      <c r="AC46" s="240"/>
      <c r="AD46" s="240"/>
      <c r="AE46" s="240"/>
      <c r="AF46" s="240"/>
    </row>
    <row r="47" spans="1:32" s="242" customFormat="1" ht="24.75" customHeight="1">
      <c r="A47" s="240"/>
      <c r="B47" s="704" t="str">
        <f>IF('Opzione B'!D44&gt;0,'Opzione B'!B44,"")</f>
        <v>Fosfato mono-potásico</v>
      </c>
      <c r="C47" s="705"/>
      <c r="D47" s="664">
        <f>IF('Opzione B'!D44&gt;0,'Opzione B'!D44,"")</f>
        <v>54.4</v>
      </c>
      <c r="E47" s="665"/>
      <c r="F47" s="241"/>
      <c r="G47" s="240"/>
      <c r="H47" s="708">
        <f>IF('Opzione B'!D73&gt;0,'Opzione B'!B73,"")</f>
      </c>
      <c r="I47" s="709"/>
      <c r="J47" s="710"/>
      <c r="K47" s="711">
        <f>IF('Opzione B'!D73&gt;0,'Opzione B'!D73,"")</f>
      </c>
      <c r="L47" s="712"/>
      <c r="M47" s="240"/>
      <c r="N47" s="240"/>
      <c r="O47" s="240"/>
      <c r="P47" s="240"/>
      <c r="Q47" s="240"/>
      <c r="R47" s="240"/>
      <c r="S47" s="240"/>
      <c r="T47" s="240"/>
      <c r="U47" s="240"/>
      <c r="V47" s="240"/>
      <c r="W47" s="240"/>
      <c r="X47" s="240"/>
      <c r="Y47" s="240"/>
      <c r="Z47" s="240"/>
      <c r="AA47" s="240"/>
      <c r="AB47" s="240"/>
      <c r="AC47" s="240"/>
      <c r="AD47" s="240"/>
      <c r="AE47" s="240"/>
      <c r="AF47" s="240"/>
    </row>
    <row r="48" spans="1:35" s="242" customFormat="1" ht="24.75" customHeight="1">
      <c r="A48" s="240"/>
      <c r="B48" s="706">
        <f>IF('Opzione B'!D45&gt;0,'Opzione B'!B45,"")</f>
      </c>
      <c r="C48" s="707"/>
      <c r="D48" s="687">
        <f>IF('Opzione B'!D45&gt;0,'Opzione B'!D45,"")</f>
      </c>
      <c r="E48" s="688"/>
      <c r="F48" s="241"/>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row>
    <row r="49" spans="1:35" s="242" customFormat="1" ht="24.75" customHeight="1">
      <c r="A49" s="240"/>
      <c r="B49" s="260"/>
      <c r="C49" s="260"/>
      <c r="D49" s="254"/>
      <c r="E49" s="254"/>
      <c r="F49" s="252"/>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row>
    <row r="50" spans="1:35" s="242" customFormat="1" ht="24.75" customHeight="1">
      <c r="A50" s="240"/>
      <c r="B50" s="250" t="str">
        <f>'Acidi &amp; concimi'!B36:C36</f>
        <v>Fertilizantes de magnesio</v>
      </c>
      <c r="C50" s="262"/>
      <c r="D50" s="263"/>
      <c r="E50" s="263"/>
      <c r="F50" s="262"/>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row>
    <row r="51" spans="1:35" s="242" customFormat="1" ht="24.75" customHeight="1">
      <c r="A51" s="240"/>
      <c r="B51" s="704" t="str">
        <f>IF('Opzione B'!D47&gt;0,'Opzione B'!B47,"")</f>
        <v>Sulfato magnésico</v>
      </c>
      <c r="C51" s="705"/>
      <c r="D51" s="664">
        <f>IF('Opzione B'!D47&gt;0,'Opzione B'!D47,"")</f>
        <v>77.04</v>
      </c>
      <c r="E51" s="665"/>
      <c r="F51" s="241"/>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row>
    <row r="52" spans="1:35" s="242" customFormat="1" ht="24.75" customHeight="1">
      <c r="A52" s="240"/>
      <c r="B52" s="700">
        <f>IF('Opzione B'!D48&gt;0,'Opzione B'!B48,"")</f>
      </c>
      <c r="C52" s="701"/>
      <c r="D52" s="672">
        <f>IF('Opzione B'!D48&gt;0,'Opzione B'!D48,"")</f>
      </c>
      <c r="E52" s="673"/>
      <c r="F52" s="241"/>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row>
    <row r="53" spans="1:35" s="242" customFormat="1" ht="24.75" customHeight="1">
      <c r="A53" s="240"/>
      <c r="B53" s="702">
        <f>IF('Opzione B'!D49&gt;0,'Opzione B'!B49,"")</f>
      </c>
      <c r="C53" s="703"/>
      <c r="D53" s="696">
        <f>IF('Opzione B'!D49&gt;0,'Opzione B'!D49,"")</f>
      </c>
      <c r="E53" s="697"/>
      <c r="F53" s="241"/>
      <c r="G53" s="240"/>
      <c r="H53" s="26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row>
    <row r="54" spans="1:38" s="143" customFormat="1" ht="18">
      <c r="A54" s="142"/>
      <c r="B54" s="144"/>
      <c r="C54" s="144"/>
      <c r="D54" s="144"/>
      <c r="E54" s="144"/>
      <c r="F54" s="144"/>
      <c r="G54" s="144"/>
      <c r="H54" s="144"/>
      <c r="I54" s="144"/>
      <c r="J54" s="144"/>
      <c r="K54" s="105"/>
      <c r="L54" s="105"/>
      <c r="M54" s="105"/>
      <c r="N54" s="105"/>
      <c r="O54" s="105"/>
      <c r="P54" s="105"/>
      <c r="Q54" s="105"/>
      <c r="R54" s="105"/>
      <c r="S54" s="142"/>
      <c r="T54" s="142"/>
      <c r="U54" s="142"/>
      <c r="V54" s="142"/>
      <c r="W54" s="142"/>
      <c r="X54" s="142"/>
      <c r="Y54" s="142"/>
      <c r="Z54" s="142"/>
      <c r="AA54" s="142"/>
      <c r="AB54" s="142"/>
      <c r="AC54" s="142"/>
      <c r="AD54" s="142"/>
      <c r="AE54" s="142"/>
      <c r="AF54" s="142"/>
      <c r="AG54" s="142"/>
      <c r="AH54" s="142"/>
      <c r="AI54" s="142"/>
      <c r="AJ54" s="142"/>
      <c r="AK54" s="142"/>
      <c r="AL54" s="142"/>
    </row>
    <row r="55" spans="1:39" s="143" customFormat="1" ht="18" hidden="1">
      <c r="A55" s="142"/>
      <c r="B55" s="181"/>
      <c r="C55" s="181"/>
      <c r="D55" s="181"/>
      <c r="E55" s="181"/>
      <c r="F55" s="181"/>
      <c r="G55" s="181"/>
      <c r="H55" s="181"/>
      <c r="I55" s="181"/>
      <c r="J55" s="125"/>
      <c r="K55" s="105"/>
      <c r="L55" s="105"/>
      <c r="M55" s="105"/>
      <c r="N55" s="105"/>
      <c r="O55" s="105"/>
      <c r="P55" s="105"/>
      <c r="Q55" s="105"/>
      <c r="R55" s="105"/>
      <c r="S55" s="105"/>
      <c r="T55" s="264"/>
      <c r="U55" s="264"/>
      <c r="V55" s="142"/>
      <c r="W55" s="142"/>
      <c r="X55" s="142"/>
      <c r="Y55" s="142"/>
      <c r="Z55" s="142"/>
      <c r="AA55" s="142"/>
      <c r="AB55" s="142"/>
      <c r="AC55" s="142"/>
      <c r="AD55" s="142"/>
      <c r="AE55" s="142"/>
      <c r="AF55" s="142"/>
      <c r="AG55" s="142"/>
      <c r="AH55" s="142"/>
      <c r="AI55" s="142"/>
      <c r="AJ55" s="142"/>
      <c r="AK55" s="142"/>
      <c r="AL55" s="142"/>
      <c r="AM55" s="142"/>
    </row>
    <row r="56" spans="1:39" s="143" customFormat="1" ht="26.25">
      <c r="A56" s="142"/>
      <c r="B56" s="123" t="s">
        <v>143</v>
      </c>
      <c r="C56" s="181"/>
      <c r="D56" s="181"/>
      <c r="E56" s="181"/>
      <c r="F56" s="181"/>
      <c r="G56" s="181"/>
      <c r="H56" s="181"/>
      <c r="I56" s="181"/>
      <c r="J56" s="125"/>
      <c r="K56" s="105"/>
      <c r="L56" s="105"/>
      <c r="M56" s="105"/>
      <c r="N56" s="105"/>
      <c r="O56" s="105"/>
      <c r="P56" s="105"/>
      <c r="Q56" s="105"/>
      <c r="R56" s="105"/>
      <c r="S56" s="105"/>
      <c r="T56" s="264"/>
      <c r="U56" s="264"/>
      <c r="V56" s="142"/>
      <c r="W56" s="142"/>
      <c r="X56" s="142"/>
      <c r="Y56" s="142"/>
      <c r="Z56" s="142"/>
      <c r="AA56" s="142"/>
      <c r="AB56" s="142"/>
      <c r="AC56" s="142"/>
      <c r="AD56" s="142"/>
      <c r="AE56" s="142"/>
      <c r="AF56" s="142"/>
      <c r="AG56" s="142"/>
      <c r="AH56" s="142"/>
      <c r="AI56" s="142"/>
      <c r="AJ56" s="142"/>
      <c r="AK56" s="142"/>
      <c r="AL56" s="142"/>
      <c r="AM56" s="144"/>
    </row>
    <row r="57" spans="1:42" s="143" customFormat="1" ht="18" hidden="1">
      <c r="A57" s="142"/>
      <c r="B57" s="181"/>
      <c r="C57" s="181"/>
      <c r="D57" s="181"/>
      <c r="E57" s="181"/>
      <c r="F57" s="181"/>
      <c r="G57" s="181"/>
      <c r="H57" s="181"/>
      <c r="I57" s="181"/>
      <c r="J57" s="125"/>
      <c r="K57" s="105"/>
      <c r="L57" s="105"/>
      <c r="M57" s="105"/>
      <c r="N57" s="105"/>
      <c r="O57" s="105"/>
      <c r="P57" s="105"/>
      <c r="Q57" s="105"/>
      <c r="R57" s="105"/>
      <c r="S57" s="105"/>
      <c r="T57" s="264"/>
      <c r="U57" s="264"/>
      <c r="V57" s="142"/>
      <c r="W57" s="142"/>
      <c r="X57" s="142"/>
      <c r="Y57" s="142"/>
      <c r="Z57" s="142"/>
      <c r="AA57" s="142"/>
      <c r="AB57" s="142"/>
      <c r="AC57" s="142"/>
      <c r="AD57" s="142"/>
      <c r="AE57" s="142"/>
      <c r="AF57" s="142"/>
      <c r="AG57" s="142"/>
      <c r="AH57" s="142"/>
      <c r="AI57" s="142"/>
      <c r="AJ57" s="142"/>
      <c r="AK57" s="142"/>
      <c r="AL57" s="142"/>
      <c r="AM57" s="144"/>
      <c r="AN57" s="203"/>
      <c r="AO57" s="145"/>
      <c r="AP57" s="145"/>
    </row>
    <row r="58" spans="1:57" s="143" customFormat="1" ht="18">
      <c r="A58" s="142"/>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46"/>
      <c r="AA58" s="146"/>
      <c r="AB58" s="146"/>
      <c r="AC58" s="146"/>
      <c r="AD58" s="146"/>
      <c r="AE58" s="146"/>
      <c r="AF58" s="146"/>
      <c r="AG58" s="146"/>
      <c r="AH58" s="146"/>
      <c r="AI58" s="146"/>
      <c r="AJ58" s="146"/>
      <c r="AK58" s="146"/>
      <c r="AL58" s="146"/>
      <c r="AM58" s="144"/>
      <c r="AN58" s="208"/>
      <c r="AO58" s="126"/>
      <c r="AP58" s="126"/>
      <c r="AQ58" s="126"/>
      <c r="AR58" s="126"/>
      <c r="AS58" s="126"/>
      <c r="AT58" s="126"/>
      <c r="AU58" s="126"/>
      <c r="AV58" s="126"/>
      <c r="AW58" s="126"/>
      <c r="AX58" s="126"/>
      <c r="AY58" s="203"/>
      <c r="AZ58" s="203"/>
      <c r="BA58" s="203"/>
      <c r="BB58" s="203"/>
      <c r="BC58" s="203"/>
      <c r="BD58" s="203"/>
      <c r="BE58" s="203"/>
    </row>
    <row r="59" spans="1:57" s="143" customFormat="1" ht="18">
      <c r="A59" s="142"/>
      <c r="B59" s="124" t="s">
        <v>145</v>
      </c>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42"/>
      <c r="AL59" s="142"/>
      <c r="AM59" s="144"/>
      <c r="AN59" s="208"/>
      <c r="AO59" s="126"/>
      <c r="AP59" s="126"/>
      <c r="AQ59" s="126"/>
      <c r="AR59" s="126"/>
      <c r="AS59" s="126"/>
      <c r="AT59" s="126"/>
      <c r="AU59" s="126"/>
      <c r="AV59" s="126"/>
      <c r="AW59" s="126"/>
      <c r="AX59" s="126"/>
      <c r="AY59" s="203"/>
      <c r="AZ59" s="203"/>
      <c r="BA59" s="203"/>
      <c r="BB59" s="203"/>
      <c r="BC59" s="203"/>
      <c r="BD59" s="203"/>
      <c r="BE59" s="203"/>
    </row>
    <row r="60" spans="1:57" s="143" customFormat="1" ht="28.5" customHeight="1" thickBot="1">
      <c r="A60" s="142"/>
      <c r="C60" s="144"/>
      <c r="D60" s="144"/>
      <c r="E60" s="144"/>
      <c r="F60" s="144"/>
      <c r="G60" s="144"/>
      <c r="H60" s="144"/>
      <c r="I60" s="144"/>
      <c r="J60" s="144"/>
      <c r="K60" s="125"/>
      <c r="L60" s="125"/>
      <c r="M60" s="125"/>
      <c r="N60" s="125"/>
      <c r="O60" s="125"/>
      <c r="P60" s="125"/>
      <c r="Q60" s="125"/>
      <c r="R60" s="125"/>
      <c r="S60" s="125"/>
      <c r="T60" s="125"/>
      <c r="U60" s="146"/>
      <c r="V60" s="146"/>
      <c r="W60" s="146"/>
      <c r="X60" s="146"/>
      <c r="Y60" s="146"/>
      <c r="Z60" s="125"/>
      <c r="AA60" s="125"/>
      <c r="AB60" s="125"/>
      <c r="AC60" s="125"/>
      <c r="AD60" s="125"/>
      <c r="AE60" s="125"/>
      <c r="AF60" s="125"/>
      <c r="AG60" s="125"/>
      <c r="AH60" s="125"/>
      <c r="AI60" s="125"/>
      <c r="AJ60" s="125"/>
      <c r="AK60" s="142"/>
      <c r="AL60" s="142"/>
      <c r="AM60" s="144"/>
      <c r="AN60" s="208"/>
      <c r="AO60" s="126"/>
      <c r="AP60" s="126"/>
      <c r="AQ60" s="126"/>
      <c r="AR60" s="126"/>
      <c r="AS60" s="126"/>
      <c r="AT60" s="126"/>
      <c r="AU60" s="126"/>
      <c r="AV60" s="126"/>
      <c r="AW60" s="126"/>
      <c r="AX60" s="126"/>
      <c r="AY60" s="203"/>
      <c r="AZ60" s="203"/>
      <c r="BA60" s="203"/>
      <c r="BB60" s="203"/>
      <c r="BC60" s="203"/>
      <c r="BD60" s="203"/>
      <c r="BE60" s="203"/>
    </row>
    <row r="61" spans="1:52" s="143" customFormat="1" ht="27" customHeight="1">
      <c r="A61" s="142"/>
      <c r="B61" s="591" t="s">
        <v>146</v>
      </c>
      <c r="C61" s="593"/>
      <c r="D61" s="505" t="s">
        <v>45</v>
      </c>
      <c r="E61" s="505" t="s">
        <v>104</v>
      </c>
      <c r="F61" s="505" t="s">
        <v>105</v>
      </c>
      <c r="G61" s="505" t="s">
        <v>86</v>
      </c>
      <c r="H61" s="505" t="s">
        <v>87</v>
      </c>
      <c r="I61" s="505" t="s">
        <v>6</v>
      </c>
      <c r="J61" s="505" t="s">
        <v>103</v>
      </c>
      <c r="K61" s="505" t="s">
        <v>8</v>
      </c>
      <c r="L61" s="505" t="s">
        <v>9</v>
      </c>
      <c r="M61" s="505" t="s">
        <v>10</v>
      </c>
      <c r="N61" s="505" t="s">
        <v>11</v>
      </c>
      <c r="O61" s="505" t="s">
        <v>12</v>
      </c>
      <c r="P61" s="505" t="s">
        <v>13</v>
      </c>
      <c r="Q61" s="506" t="s">
        <v>14</v>
      </c>
      <c r="R61" s="146"/>
      <c r="S61" s="146"/>
      <c r="T61" s="146"/>
      <c r="U61" s="146"/>
      <c r="V61" s="146"/>
      <c r="W61" s="146"/>
      <c r="X61" s="146"/>
      <c r="Y61" s="146"/>
      <c r="Z61" s="146"/>
      <c r="AA61" s="146"/>
      <c r="AB61" s="146"/>
      <c r="AC61" s="146"/>
      <c r="AD61" s="146"/>
      <c r="AE61" s="146"/>
      <c r="AF61" s="146"/>
      <c r="AG61" s="146"/>
      <c r="AH61" s="142"/>
      <c r="AI61" s="208"/>
      <c r="AJ61" s="126"/>
      <c r="AK61" s="126"/>
      <c r="AL61" s="126"/>
      <c r="AM61" s="126"/>
      <c r="AN61" s="126"/>
      <c r="AO61" s="126"/>
      <c r="AP61" s="126"/>
      <c r="AQ61" s="126"/>
      <c r="AR61" s="126"/>
      <c r="AS61" s="126"/>
      <c r="AT61" s="203"/>
      <c r="AU61" s="203"/>
      <c r="AV61" s="203"/>
      <c r="AW61" s="203"/>
      <c r="AX61" s="203"/>
      <c r="AY61" s="203"/>
      <c r="AZ61" s="203"/>
    </row>
    <row r="62" spans="1:52" s="143" customFormat="1" ht="54.75" customHeight="1">
      <c r="A62" s="142"/>
      <c r="B62" s="713" t="s">
        <v>248</v>
      </c>
      <c r="C62" s="714"/>
      <c r="D62" s="265">
        <f>('Opzione B'!AC75+'Opzione B'!AD75)/$D$9*10000</f>
        <v>840.596256</v>
      </c>
      <c r="E62" s="265">
        <f>('Opzione B'!AE75)/($D$9*0.4364)*10000</f>
        <v>283.96799999999996</v>
      </c>
      <c r="F62" s="265">
        <f>('Opzione B'!AF75)/($D$9*0.83)*10000</f>
        <v>1507.6239999999998</v>
      </c>
      <c r="G62" s="265">
        <f>('Opzione B'!AG75)/($D$9*0.715)*10000</f>
        <v>561.1840000000001</v>
      </c>
      <c r="H62" s="265">
        <f>('Opzione B'!AH75)/($D$9*0.603)*10000</f>
        <v>122.49360000000003</v>
      </c>
      <c r="I62" s="265">
        <f>('Opzione B'!AI75)/$D$9*10000</f>
        <v>0.9244399999999999</v>
      </c>
      <c r="J62" s="265">
        <f>('Opzione B'!AJ75)/($D$9*0.4)*10000</f>
        <v>318.1352</v>
      </c>
      <c r="K62" s="265">
        <f>('Opzione B'!AK75)/$D$9*10000</f>
        <v>0</v>
      </c>
      <c r="L62" s="265">
        <f>('Opzione B'!AL75)/$D$9*10000</f>
        <v>1.4159999999999997</v>
      </c>
      <c r="M62" s="265">
        <f>('Opzione B'!AM75)/$D$9*10000</f>
        <v>0.8633199999999999</v>
      </c>
      <c r="N62" s="265">
        <f>('Opzione B'!AN75)/$D$9*10000</f>
        <v>3.0002994000000003</v>
      </c>
      <c r="O62" s="265">
        <f>('Opzione B'!AO75)/$D$9*10000</f>
        <v>1.02604</v>
      </c>
      <c r="P62" s="265">
        <f>('Opzione B'!AP75)/$D$9*10000</f>
        <v>2.1969999999999996</v>
      </c>
      <c r="Q62" s="513">
        <f>('Opzione B'!AQ75)/$D$9*10000</f>
        <v>0.39168</v>
      </c>
      <c r="R62" s="216"/>
      <c r="S62" s="125"/>
      <c r="T62" s="125"/>
      <c r="U62" s="125"/>
      <c r="V62" s="125"/>
      <c r="W62" s="125"/>
      <c r="X62" s="125"/>
      <c r="Y62" s="125"/>
      <c r="Z62" s="125"/>
      <c r="AA62" s="125"/>
      <c r="AB62" s="125"/>
      <c r="AC62" s="125"/>
      <c r="AD62" s="125"/>
      <c r="AE62" s="125"/>
      <c r="AF62" s="142"/>
      <c r="AG62" s="142"/>
      <c r="AH62" s="142"/>
      <c r="AI62" s="208"/>
      <c r="AJ62" s="203"/>
      <c r="AK62" s="217"/>
      <c r="AL62" s="217"/>
      <c r="AM62" s="217"/>
      <c r="AN62" s="217"/>
      <c r="AO62" s="217"/>
      <c r="AP62" s="217"/>
      <c r="AQ62" s="217"/>
      <c r="AR62" s="217"/>
      <c r="AS62" s="217"/>
      <c r="AT62" s="203"/>
      <c r="AU62" s="203"/>
      <c r="AV62" s="203"/>
      <c r="AW62" s="203"/>
      <c r="AX62" s="203"/>
      <c r="AY62" s="203"/>
      <c r="AZ62" s="203"/>
    </row>
    <row r="63" spans="1:52" s="143" customFormat="1" ht="54" customHeight="1" thickBot="1">
      <c r="A63" s="142"/>
      <c r="B63" s="715" t="s">
        <v>147</v>
      </c>
      <c r="C63" s="716"/>
      <c r="D63" s="514">
        <f>IF(D62=0,"",$D$11/D62)</f>
        <v>0.11896317558663977</v>
      </c>
      <c r="E63" s="514">
        <f aca="true" t="shared" si="0" ref="E63:Q63">IF(E62=0,"",$D$11/E62)</f>
        <v>0.3521523551949516</v>
      </c>
      <c r="F63" s="514">
        <f t="shared" si="0"/>
        <v>0.06632953574631341</v>
      </c>
      <c r="G63" s="514">
        <f t="shared" si="0"/>
        <v>0.17819467411757994</v>
      </c>
      <c r="H63" s="514">
        <f t="shared" si="0"/>
        <v>0.8163691817368416</v>
      </c>
      <c r="I63" s="514">
        <f t="shared" si="0"/>
        <v>108.17359698844707</v>
      </c>
      <c r="J63" s="514">
        <f t="shared" si="0"/>
        <v>0.31433176838023585</v>
      </c>
      <c r="K63" s="514">
        <f t="shared" si="0"/>
      </c>
      <c r="L63" s="514">
        <f t="shared" si="0"/>
        <v>70.62146892655369</v>
      </c>
      <c r="M63" s="514">
        <f t="shared" si="0"/>
        <v>115.83190473984156</v>
      </c>
      <c r="N63" s="514">
        <f t="shared" si="0"/>
        <v>33.330006998634865</v>
      </c>
      <c r="O63" s="514">
        <f t="shared" si="0"/>
        <v>97.4620872480605</v>
      </c>
      <c r="P63" s="514">
        <f t="shared" si="0"/>
        <v>45.51661356395085</v>
      </c>
      <c r="Q63" s="515">
        <f t="shared" si="0"/>
        <v>255.31045751633988</v>
      </c>
      <c r="R63" s="170"/>
      <c r="S63" s="125"/>
      <c r="T63" s="125"/>
      <c r="U63" s="125"/>
      <c r="V63" s="125"/>
      <c r="W63" s="125"/>
      <c r="X63" s="125"/>
      <c r="Y63" s="125"/>
      <c r="Z63" s="125"/>
      <c r="AA63" s="125"/>
      <c r="AB63" s="125"/>
      <c r="AC63" s="125"/>
      <c r="AD63" s="125"/>
      <c r="AE63" s="125"/>
      <c r="AF63" s="142"/>
      <c r="AG63" s="142"/>
      <c r="AH63" s="142"/>
      <c r="AI63" s="208"/>
      <c r="AJ63" s="203"/>
      <c r="AK63" s="217"/>
      <c r="AL63" s="217"/>
      <c r="AM63" s="217"/>
      <c r="AN63" s="217"/>
      <c r="AO63" s="217"/>
      <c r="AP63" s="217"/>
      <c r="AQ63" s="217"/>
      <c r="AR63" s="217"/>
      <c r="AS63" s="217"/>
      <c r="AT63" s="203"/>
      <c r="AU63" s="203"/>
      <c r="AV63" s="203"/>
      <c r="AW63" s="203"/>
      <c r="AX63" s="203"/>
      <c r="AY63" s="203"/>
      <c r="AZ63" s="203"/>
    </row>
    <row r="64" spans="1:57" s="143" customFormat="1" ht="18">
      <c r="A64" s="142"/>
      <c r="B64" s="144"/>
      <c r="C64" s="144"/>
      <c r="D64" s="144"/>
      <c r="E64" s="144"/>
      <c r="F64" s="144"/>
      <c r="G64" s="144"/>
      <c r="H64" s="144"/>
      <c r="I64" s="144"/>
      <c r="J64" s="144"/>
      <c r="K64" s="144"/>
      <c r="L64" s="125"/>
      <c r="M64" s="148"/>
      <c r="N64" s="125"/>
      <c r="O64" s="125"/>
      <c r="P64" s="125"/>
      <c r="Q64" s="125"/>
      <c r="R64" s="177"/>
      <c r="S64" s="177"/>
      <c r="T64" s="577"/>
      <c r="U64" s="577"/>
      <c r="V64" s="125"/>
      <c r="W64" s="125"/>
      <c r="X64" s="125"/>
      <c r="Y64" s="125"/>
      <c r="Z64" s="125"/>
      <c r="AA64" s="125"/>
      <c r="AB64" s="125"/>
      <c r="AC64" s="125"/>
      <c r="AD64" s="125"/>
      <c r="AE64" s="125"/>
      <c r="AF64" s="125"/>
      <c r="AG64" s="125"/>
      <c r="AH64" s="125"/>
      <c r="AI64" s="125"/>
      <c r="AJ64" s="125"/>
      <c r="AK64" s="142"/>
      <c r="AL64" s="142"/>
      <c r="AM64" s="142"/>
      <c r="AN64" s="208"/>
      <c r="AO64" s="203"/>
      <c r="AP64" s="217"/>
      <c r="AQ64" s="217"/>
      <c r="AR64" s="217"/>
      <c r="AS64" s="217"/>
      <c r="AT64" s="217"/>
      <c r="AU64" s="217"/>
      <c r="AV64" s="217"/>
      <c r="AW64" s="217"/>
      <c r="AX64" s="217"/>
      <c r="AY64" s="203"/>
      <c r="AZ64" s="203"/>
      <c r="BA64" s="203"/>
      <c r="BB64" s="203"/>
      <c r="BC64" s="203"/>
      <c r="BD64" s="203"/>
      <c r="BE64" s="203"/>
    </row>
    <row r="65" spans="1:57" s="143" customFormat="1" ht="18.75" customHeight="1">
      <c r="A65" s="125"/>
      <c r="B65" s="717" t="s">
        <v>219</v>
      </c>
      <c r="C65" s="717"/>
      <c r="D65" s="581">
        <f>(H65)/10000*D9</f>
        <v>399.03341999999986</v>
      </c>
      <c r="E65" s="581"/>
      <c r="F65" s="170" t="s">
        <v>96</v>
      </c>
      <c r="G65" s="461" t="s">
        <v>220</v>
      </c>
      <c r="H65" s="582">
        <f>'Opzione B'!AB75/'Opzione B'!$D$9*10000</f>
        <v>3990.3341999999984</v>
      </c>
      <c r="I65" s="582"/>
      <c r="J65" s="170" t="s">
        <v>88</v>
      </c>
      <c r="K65" s="170"/>
      <c r="L65" s="170"/>
      <c r="M65" s="148"/>
      <c r="N65" s="125"/>
      <c r="O65" s="125"/>
      <c r="P65" s="125"/>
      <c r="Q65" s="125"/>
      <c r="R65" s="177"/>
      <c r="S65" s="177"/>
      <c r="T65" s="577"/>
      <c r="U65" s="577"/>
      <c r="V65" s="125"/>
      <c r="W65" s="125"/>
      <c r="X65" s="125"/>
      <c r="Y65" s="125"/>
      <c r="Z65" s="125"/>
      <c r="AA65" s="125"/>
      <c r="AB65" s="125"/>
      <c r="AC65" s="125"/>
      <c r="AD65" s="125"/>
      <c r="AE65" s="125"/>
      <c r="AF65" s="125"/>
      <c r="AG65" s="125"/>
      <c r="AH65" s="125"/>
      <c r="AI65" s="125"/>
      <c r="AJ65" s="125"/>
      <c r="AK65" s="142"/>
      <c r="AL65" s="142"/>
      <c r="AM65" s="142"/>
      <c r="AN65" s="208"/>
      <c r="AO65" s="203"/>
      <c r="AP65" s="217"/>
      <c r="AQ65" s="217"/>
      <c r="AR65" s="217"/>
      <c r="AS65" s="217"/>
      <c r="AT65" s="217"/>
      <c r="AU65" s="217"/>
      <c r="AV65" s="217"/>
      <c r="AW65" s="217"/>
      <c r="AX65" s="217"/>
      <c r="AY65" s="203"/>
      <c r="AZ65" s="203"/>
      <c r="BA65" s="203"/>
      <c r="BB65" s="203"/>
      <c r="BC65" s="203"/>
      <c r="BD65" s="203"/>
      <c r="BE65" s="203"/>
    </row>
    <row r="66" spans="1:57" s="143" customFormat="1" ht="18">
      <c r="A66" s="125"/>
      <c r="B66" s="186"/>
      <c r="C66" s="186"/>
      <c r="D66" s="186"/>
      <c r="E66" s="186"/>
      <c r="F66" s="186"/>
      <c r="G66" s="186"/>
      <c r="H66" s="186"/>
      <c r="I66" s="186"/>
      <c r="J66" s="186"/>
      <c r="K66" s="186"/>
      <c r="L66" s="186"/>
      <c r="M66" s="148"/>
      <c r="N66" s="125"/>
      <c r="O66" s="125"/>
      <c r="P66" s="125"/>
      <c r="Q66" s="125"/>
      <c r="R66" s="177"/>
      <c r="S66" s="177"/>
      <c r="T66" s="577"/>
      <c r="U66" s="577"/>
      <c r="V66" s="125"/>
      <c r="W66" s="125"/>
      <c r="X66" s="125"/>
      <c r="Y66" s="125"/>
      <c r="Z66" s="125"/>
      <c r="AA66" s="125"/>
      <c r="AB66" s="125"/>
      <c r="AC66" s="125"/>
      <c r="AD66" s="125"/>
      <c r="AE66" s="125"/>
      <c r="AF66" s="125"/>
      <c r="AG66" s="125"/>
      <c r="AH66" s="125"/>
      <c r="AI66" s="125"/>
      <c r="AJ66" s="125"/>
      <c r="AK66" s="142"/>
      <c r="AL66" s="142"/>
      <c r="AM66" s="142"/>
      <c r="AN66" s="208"/>
      <c r="AO66" s="203"/>
      <c r="AP66" s="217"/>
      <c r="AQ66" s="217"/>
      <c r="AR66" s="217"/>
      <c r="AS66" s="217"/>
      <c r="AT66" s="217"/>
      <c r="AU66" s="217"/>
      <c r="AV66" s="217"/>
      <c r="AW66" s="217"/>
      <c r="AX66" s="217"/>
      <c r="AY66" s="203"/>
      <c r="AZ66" s="203"/>
      <c r="BA66" s="203"/>
      <c r="BB66" s="203"/>
      <c r="BC66" s="203"/>
      <c r="BD66" s="203"/>
      <c r="BE66" s="203"/>
    </row>
    <row r="67" spans="1:57" s="143" customFormat="1" ht="18">
      <c r="A67" s="125"/>
      <c r="B67" s="218"/>
      <c r="C67" s="218"/>
      <c r="D67" s="218"/>
      <c r="E67" s="218"/>
      <c r="F67" s="218"/>
      <c r="G67" s="218"/>
      <c r="H67" s="218"/>
      <c r="I67" s="218"/>
      <c r="J67" s="218"/>
      <c r="K67" s="218"/>
      <c r="L67" s="218"/>
      <c r="M67" s="148"/>
      <c r="N67" s="125"/>
      <c r="O67" s="125"/>
      <c r="P67" s="125"/>
      <c r="Q67" s="125"/>
      <c r="R67" s="177"/>
      <c r="S67" s="177"/>
      <c r="T67" s="577"/>
      <c r="U67" s="577"/>
      <c r="V67" s="125"/>
      <c r="W67" s="125"/>
      <c r="X67" s="125"/>
      <c r="Y67" s="125"/>
      <c r="Z67" s="125"/>
      <c r="AA67" s="125"/>
      <c r="AB67" s="125"/>
      <c r="AC67" s="125"/>
      <c r="AD67" s="125"/>
      <c r="AE67" s="125"/>
      <c r="AF67" s="125"/>
      <c r="AG67" s="125"/>
      <c r="AH67" s="125"/>
      <c r="AI67" s="125"/>
      <c r="AJ67" s="125"/>
      <c r="AK67" s="142"/>
      <c r="AL67" s="142"/>
      <c r="AM67" s="142"/>
      <c r="AN67" s="203"/>
      <c r="AO67" s="203"/>
      <c r="AP67" s="203"/>
      <c r="AQ67" s="203"/>
      <c r="AR67" s="203"/>
      <c r="AS67" s="203"/>
      <c r="AT67" s="203"/>
      <c r="AU67" s="203"/>
      <c r="AV67" s="203"/>
      <c r="AW67" s="203"/>
      <c r="AX67" s="203"/>
      <c r="AY67" s="203"/>
      <c r="AZ67" s="203"/>
      <c r="BA67" s="203"/>
      <c r="BB67" s="203"/>
      <c r="BC67" s="203"/>
      <c r="BD67" s="203"/>
      <c r="BE67" s="203"/>
    </row>
    <row r="68" spans="1:57" ht="15.75">
      <c r="A68" s="104"/>
      <c r="B68" s="104"/>
      <c r="C68" s="104"/>
      <c r="D68" s="104"/>
      <c r="E68" s="104"/>
      <c r="F68" s="104"/>
      <c r="G68" s="104"/>
      <c r="H68" s="104"/>
      <c r="I68" s="104"/>
      <c r="J68" s="104"/>
      <c r="K68" s="104"/>
      <c r="L68" s="104"/>
      <c r="M68" s="122"/>
      <c r="N68" s="104"/>
      <c r="O68" s="104"/>
      <c r="P68" s="104"/>
      <c r="Q68" s="104"/>
      <c r="R68" s="176"/>
      <c r="S68" s="176"/>
      <c r="T68" s="580"/>
      <c r="U68" s="580"/>
      <c r="V68" s="104"/>
      <c r="W68" s="104"/>
      <c r="X68" s="104"/>
      <c r="Y68" s="104"/>
      <c r="Z68" s="104"/>
      <c r="AA68" s="104"/>
      <c r="AB68" s="104"/>
      <c r="AC68" s="104"/>
      <c r="AD68" s="104"/>
      <c r="AE68" s="104"/>
      <c r="AF68" s="104"/>
      <c r="AG68" s="104"/>
      <c r="AH68" s="104"/>
      <c r="AI68" s="104"/>
      <c r="AJ68" s="104"/>
      <c r="AK68" s="8"/>
      <c r="AL68" s="8"/>
      <c r="AN68" s="206"/>
      <c r="AO68" s="206"/>
      <c r="AP68" s="206"/>
      <c r="AQ68" s="206"/>
      <c r="AR68" s="206"/>
      <c r="AS68" s="206"/>
      <c r="AT68" s="206"/>
      <c r="AU68" s="206"/>
      <c r="AV68" s="206"/>
      <c r="AW68" s="206"/>
      <c r="AX68" s="206"/>
      <c r="AY68" s="206"/>
      <c r="AZ68" s="206"/>
      <c r="BA68" s="206"/>
      <c r="BB68" s="206"/>
      <c r="BC68" s="206"/>
      <c r="BD68" s="206"/>
      <c r="BE68" s="206"/>
    </row>
    <row r="69" spans="1:57" ht="15.75">
      <c r="A69" s="104"/>
      <c r="B69" s="104"/>
      <c r="C69" s="104"/>
      <c r="D69" s="104"/>
      <c r="E69" s="104"/>
      <c r="F69" s="104"/>
      <c r="G69" s="104"/>
      <c r="H69" s="104"/>
      <c r="I69" s="104"/>
      <c r="J69" s="104"/>
      <c r="K69" s="104"/>
      <c r="L69" s="104"/>
      <c r="M69" s="122"/>
      <c r="N69" s="104"/>
      <c r="O69" s="104"/>
      <c r="P69" s="104"/>
      <c r="Q69" s="104"/>
      <c r="R69" s="176"/>
      <c r="S69" s="176"/>
      <c r="T69" s="580"/>
      <c r="U69" s="580"/>
      <c r="V69" s="104"/>
      <c r="W69" s="104"/>
      <c r="X69" s="104"/>
      <c r="Y69" s="104"/>
      <c r="Z69" s="104"/>
      <c r="AA69" s="104"/>
      <c r="AB69" s="104"/>
      <c r="AC69" s="104"/>
      <c r="AD69" s="104"/>
      <c r="AE69" s="104"/>
      <c r="AF69" s="104"/>
      <c r="AG69" s="104"/>
      <c r="AH69" s="104"/>
      <c r="AI69" s="104"/>
      <c r="AJ69" s="104"/>
      <c r="AK69" s="8"/>
      <c r="AL69" s="8"/>
      <c r="AN69" s="206"/>
      <c r="AO69" s="206"/>
      <c r="AP69" s="206"/>
      <c r="AQ69" s="206"/>
      <c r="AR69" s="206"/>
      <c r="AS69" s="206"/>
      <c r="AT69" s="206"/>
      <c r="AU69" s="206"/>
      <c r="AV69" s="206"/>
      <c r="AW69" s="206"/>
      <c r="AX69" s="206"/>
      <c r="AY69" s="206"/>
      <c r="AZ69" s="206"/>
      <c r="BA69" s="206"/>
      <c r="BB69" s="206"/>
      <c r="BC69" s="206"/>
      <c r="BD69" s="206"/>
      <c r="BE69" s="206"/>
    </row>
    <row r="70" spans="2:57" ht="15.75">
      <c r="B70" s="104"/>
      <c r="C70" s="104"/>
      <c r="D70" s="104"/>
      <c r="E70" s="104"/>
      <c r="F70" s="104"/>
      <c r="G70" s="104"/>
      <c r="H70" s="104"/>
      <c r="I70" s="104"/>
      <c r="J70" s="104"/>
      <c r="K70" s="104"/>
      <c r="L70" s="104"/>
      <c r="M70" s="122"/>
      <c r="N70" s="104"/>
      <c r="O70" s="104"/>
      <c r="P70" s="104"/>
      <c r="Q70" s="104"/>
      <c r="R70" s="176"/>
      <c r="S70" s="176"/>
      <c r="T70" s="580"/>
      <c r="U70" s="580"/>
      <c r="V70" s="104"/>
      <c r="W70" s="104"/>
      <c r="X70" s="104"/>
      <c r="Y70" s="104"/>
      <c r="Z70" s="104"/>
      <c r="AA70" s="104"/>
      <c r="AB70" s="104"/>
      <c r="AC70" s="104"/>
      <c r="AD70" s="104"/>
      <c r="AE70" s="104"/>
      <c r="AF70" s="104"/>
      <c r="AG70" s="104"/>
      <c r="AH70" s="104"/>
      <c r="AI70" s="104"/>
      <c r="AJ70" s="104"/>
      <c r="AK70" s="8"/>
      <c r="AL70" s="8"/>
      <c r="AN70" s="206"/>
      <c r="AO70" s="206"/>
      <c r="AP70" s="206"/>
      <c r="AQ70" s="206"/>
      <c r="AR70" s="206"/>
      <c r="AS70" s="206"/>
      <c r="AT70" s="206"/>
      <c r="AU70" s="206"/>
      <c r="AV70" s="206"/>
      <c r="AW70" s="206"/>
      <c r="AX70" s="206"/>
      <c r="AY70" s="206"/>
      <c r="AZ70" s="206"/>
      <c r="BA70" s="206"/>
      <c r="BB70" s="206"/>
      <c r="BC70" s="206"/>
      <c r="BD70" s="206"/>
      <c r="BE70" s="206"/>
    </row>
    <row r="71" spans="2:57" ht="15.75">
      <c r="B71" s="104"/>
      <c r="C71" s="104"/>
      <c r="D71" s="104"/>
      <c r="E71" s="104"/>
      <c r="F71" s="104"/>
      <c r="G71" s="104"/>
      <c r="H71" s="104"/>
      <c r="I71" s="104"/>
      <c r="J71" s="104"/>
      <c r="K71" s="104"/>
      <c r="L71" s="104"/>
      <c r="M71" s="122"/>
      <c r="N71" s="104"/>
      <c r="O71" s="104"/>
      <c r="P71" s="104"/>
      <c r="Q71" s="104"/>
      <c r="R71" s="176"/>
      <c r="S71" s="176"/>
      <c r="T71" s="580"/>
      <c r="U71" s="580"/>
      <c r="V71" s="104"/>
      <c r="W71" s="104"/>
      <c r="X71" s="104"/>
      <c r="Y71" s="104"/>
      <c r="Z71" s="104"/>
      <c r="AA71" s="104"/>
      <c r="AB71" s="104"/>
      <c r="AC71" s="104"/>
      <c r="AD71" s="104"/>
      <c r="AE71" s="104"/>
      <c r="AF71" s="104"/>
      <c r="AG71" s="104"/>
      <c r="AH71" s="104"/>
      <c r="AI71" s="104"/>
      <c r="AJ71" s="104"/>
      <c r="AK71" s="8"/>
      <c r="AL71" s="8"/>
      <c r="AN71" s="206"/>
      <c r="AO71" s="206"/>
      <c r="AP71" s="206"/>
      <c r="AQ71" s="206"/>
      <c r="AR71" s="206"/>
      <c r="AS71" s="206"/>
      <c r="AT71" s="206"/>
      <c r="AU71" s="206"/>
      <c r="AV71" s="206"/>
      <c r="AW71" s="206"/>
      <c r="AX71" s="206"/>
      <c r="AY71" s="206"/>
      <c r="AZ71" s="206"/>
      <c r="BA71" s="206"/>
      <c r="BB71" s="206"/>
      <c r="BC71" s="206"/>
      <c r="BD71" s="206"/>
      <c r="BE71" s="206"/>
    </row>
    <row r="72" spans="2:57" ht="15.75">
      <c r="B72" s="104"/>
      <c r="C72" s="104"/>
      <c r="D72" s="104"/>
      <c r="E72" s="104"/>
      <c r="F72" s="104"/>
      <c r="G72" s="104"/>
      <c r="H72" s="104"/>
      <c r="I72" s="104"/>
      <c r="J72" s="104"/>
      <c r="K72" s="104"/>
      <c r="L72" s="104"/>
      <c r="M72" s="122"/>
      <c r="N72" s="104"/>
      <c r="O72" s="104"/>
      <c r="P72" s="104"/>
      <c r="Q72" s="104"/>
      <c r="R72" s="176"/>
      <c r="S72" s="176"/>
      <c r="T72" s="580"/>
      <c r="U72" s="580"/>
      <c r="V72" s="104"/>
      <c r="W72" s="104"/>
      <c r="X72" s="104"/>
      <c r="Y72" s="104"/>
      <c r="Z72" s="104"/>
      <c r="AA72" s="104"/>
      <c r="AB72" s="104"/>
      <c r="AC72" s="104"/>
      <c r="AD72" s="104"/>
      <c r="AE72" s="104"/>
      <c r="AF72" s="104"/>
      <c r="AG72" s="104"/>
      <c r="AH72" s="104"/>
      <c r="AI72" s="104"/>
      <c r="AJ72" s="104"/>
      <c r="AK72" s="8"/>
      <c r="AL72" s="8"/>
      <c r="AN72" s="206"/>
      <c r="AO72" s="206"/>
      <c r="AP72" s="206"/>
      <c r="AQ72" s="206"/>
      <c r="AR72" s="206"/>
      <c r="AS72" s="206"/>
      <c r="AT72" s="206"/>
      <c r="AU72" s="206"/>
      <c r="AV72" s="206"/>
      <c r="AW72" s="206"/>
      <c r="AX72" s="206"/>
      <c r="AY72" s="206"/>
      <c r="AZ72" s="206"/>
      <c r="BA72" s="206"/>
      <c r="BB72" s="206"/>
      <c r="BC72" s="206"/>
      <c r="BD72" s="206"/>
      <c r="BE72" s="206"/>
    </row>
    <row r="73" spans="2:57" ht="15.75">
      <c r="B73" s="104"/>
      <c r="C73" s="104"/>
      <c r="D73" s="104"/>
      <c r="E73" s="104"/>
      <c r="F73" s="104"/>
      <c r="G73" s="104"/>
      <c r="H73" s="104"/>
      <c r="I73" s="104"/>
      <c r="J73" s="104"/>
      <c r="K73" s="104"/>
      <c r="L73" s="104"/>
      <c r="M73" s="122"/>
      <c r="N73" s="104"/>
      <c r="O73" s="104"/>
      <c r="P73" s="104"/>
      <c r="Q73" s="104"/>
      <c r="R73" s="176"/>
      <c r="S73" s="176"/>
      <c r="T73" s="580"/>
      <c r="U73" s="580"/>
      <c r="V73" s="104"/>
      <c r="W73" s="104"/>
      <c r="X73" s="104"/>
      <c r="Y73" s="104"/>
      <c r="Z73" s="104"/>
      <c r="AA73" s="104"/>
      <c r="AB73" s="104"/>
      <c r="AC73" s="104"/>
      <c r="AD73" s="104"/>
      <c r="AE73" s="104"/>
      <c r="AF73" s="104"/>
      <c r="AG73" s="104"/>
      <c r="AH73" s="104"/>
      <c r="AI73" s="104"/>
      <c r="AJ73" s="104"/>
      <c r="AK73" s="8"/>
      <c r="AL73" s="8"/>
      <c r="AN73" s="206"/>
      <c r="AO73" s="206"/>
      <c r="AP73" s="206"/>
      <c r="AQ73" s="206"/>
      <c r="AR73" s="206"/>
      <c r="AS73" s="206"/>
      <c r="AT73" s="206"/>
      <c r="AU73" s="206"/>
      <c r="AV73" s="206"/>
      <c r="AW73" s="206"/>
      <c r="AX73" s="206"/>
      <c r="AY73" s="206"/>
      <c r="AZ73" s="206"/>
      <c r="BA73" s="206"/>
      <c r="BB73" s="206"/>
      <c r="BC73" s="206"/>
      <c r="BD73" s="206"/>
      <c r="BE73" s="206"/>
    </row>
    <row r="74" spans="2:57" ht="12.75">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8"/>
      <c r="AL74" s="8"/>
      <c r="AN74" s="206"/>
      <c r="AO74" s="206"/>
      <c r="AP74" s="206"/>
      <c r="AQ74" s="206"/>
      <c r="AR74" s="206"/>
      <c r="AS74" s="206"/>
      <c r="AT74" s="206"/>
      <c r="AU74" s="206"/>
      <c r="AV74" s="206"/>
      <c r="AW74" s="206"/>
      <c r="AX74" s="206"/>
      <c r="AY74" s="206"/>
      <c r="AZ74" s="206"/>
      <c r="BA74" s="206"/>
      <c r="BB74" s="206"/>
      <c r="BC74" s="206"/>
      <c r="BD74" s="206"/>
      <c r="BE74" s="206"/>
    </row>
    <row r="75" spans="2:57" ht="12.75">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8"/>
      <c r="AL75" s="8"/>
      <c r="AN75" s="206"/>
      <c r="AO75" s="206"/>
      <c r="AP75" s="206"/>
      <c r="AQ75" s="206"/>
      <c r="AR75" s="206"/>
      <c r="AS75" s="206"/>
      <c r="AT75" s="206"/>
      <c r="AU75" s="206"/>
      <c r="AV75" s="206"/>
      <c r="AW75" s="206"/>
      <c r="AX75" s="206"/>
      <c r="AY75" s="206"/>
      <c r="AZ75" s="206"/>
      <c r="BA75" s="206"/>
      <c r="BB75" s="206"/>
      <c r="BC75" s="206"/>
      <c r="BD75" s="206"/>
      <c r="BE75" s="206"/>
    </row>
    <row r="76" spans="2:57" ht="12.75">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8"/>
      <c r="AL76" s="8"/>
      <c r="AN76" s="206"/>
      <c r="AO76" s="206"/>
      <c r="AP76" s="206"/>
      <c r="AQ76" s="206"/>
      <c r="AR76" s="206"/>
      <c r="AS76" s="206"/>
      <c r="AT76" s="206"/>
      <c r="AU76" s="206"/>
      <c r="AV76" s="206"/>
      <c r="AW76" s="206"/>
      <c r="AX76" s="206"/>
      <c r="AY76" s="206"/>
      <c r="AZ76" s="206"/>
      <c r="BA76" s="206"/>
      <c r="BB76" s="206"/>
      <c r="BC76" s="206"/>
      <c r="BD76" s="206"/>
      <c r="BE76" s="206"/>
    </row>
    <row r="77" spans="2:57" ht="12.75">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8"/>
      <c r="AL77" s="8"/>
      <c r="AN77" s="206"/>
      <c r="AO77" s="206"/>
      <c r="AP77" s="206"/>
      <c r="AQ77" s="206"/>
      <c r="AR77" s="206"/>
      <c r="AS77" s="206"/>
      <c r="AT77" s="206"/>
      <c r="AU77" s="206"/>
      <c r="AV77" s="206"/>
      <c r="AW77" s="206"/>
      <c r="AX77" s="206"/>
      <c r="AY77" s="206"/>
      <c r="AZ77" s="206"/>
      <c r="BA77" s="206"/>
      <c r="BB77" s="206"/>
      <c r="BC77" s="206"/>
      <c r="BD77" s="206"/>
      <c r="BE77" s="206"/>
    </row>
    <row r="78" spans="2:57" ht="12.75">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8"/>
      <c r="AL78" s="8"/>
      <c r="AN78" s="206"/>
      <c r="AO78" s="206"/>
      <c r="AP78" s="206"/>
      <c r="AQ78" s="206"/>
      <c r="AR78" s="206"/>
      <c r="AS78" s="206"/>
      <c r="AT78" s="206"/>
      <c r="AU78" s="206"/>
      <c r="AV78" s="206"/>
      <c r="AW78" s="206"/>
      <c r="AX78" s="206"/>
      <c r="AY78" s="206"/>
      <c r="AZ78" s="206"/>
      <c r="BA78" s="206"/>
      <c r="BB78" s="206"/>
      <c r="BC78" s="206"/>
      <c r="BD78" s="206"/>
      <c r="BE78" s="206"/>
    </row>
    <row r="79" spans="2:57" ht="12.75">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8"/>
      <c r="AL79" s="8"/>
      <c r="AN79" s="206"/>
      <c r="AO79" s="206"/>
      <c r="AP79" s="206"/>
      <c r="AQ79" s="206"/>
      <c r="AR79" s="206"/>
      <c r="AS79" s="206"/>
      <c r="AT79" s="206"/>
      <c r="AU79" s="206"/>
      <c r="AV79" s="206"/>
      <c r="AW79" s="206"/>
      <c r="AX79" s="206"/>
      <c r="AY79" s="206"/>
      <c r="AZ79" s="206"/>
      <c r="BA79" s="206"/>
      <c r="BB79" s="206"/>
      <c r="BC79" s="206"/>
      <c r="BD79" s="206"/>
      <c r="BE79" s="206"/>
    </row>
    <row r="80" spans="2:57" ht="12.75">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8"/>
      <c r="AL80" s="8"/>
      <c r="AN80" s="206"/>
      <c r="AO80" s="206"/>
      <c r="AP80" s="206"/>
      <c r="AQ80" s="206"/>
      <c r="AR80" s="206"/>
      <c r="AS80" s="206"/>
      <c r="AT80" s="206"/>
      <c r="AU80" s="206"/>
      <c r="AV80" s="206"/>
      <c r="AW80" s="206"/>
      <c r="AX80" s="206"/>
      <c r="AY80" s="206"/>
      <c r="AZ80" s="206"/>
      <c r="BA80" s="206"/>
      <c r="BB80" s="206"/>
      <c r="BC80" s="206"/>
      <c r="BD80" s="206"/>
      <c r="BE80" s="206"/>
    </row>
    <row r="81" spans="2:57" ht="12.75">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8"/>
      <c r="AL81" s="8"/>
      <c r="AN81" s="206"/>
      <c r="AO81" s="206"/>
      <c r="AP81" s="206"/>
      <c r="AQ81" s="206"/>
      <c r="AR81" s="206"/>
      <c r="AS81" s="206"/>
      <c r="AT81" s="206"/>
      <c r="AU81" s="206"/>
      <c r="AV81" s="206"/>
      <c r="AW81" s="206"/>
      <c r="AX81" s="206"/>
      <c r="AY81" s="206"/>
      <c r="AZ81" s="206"/>
      <c r="BA81" s="206"/>
      <c r="BB81" s="206"/>
      <c r="BC81" s="206"/>
      <c r="BD81" s="206"/>
      <c r="BE81" s="206"/>
    </row>
    <row r="82" spans="2:57" ht="12.75">
      <c r="B82" s="8"/>
      <c r="C82" s="8"/>
      <c r="D82" s="8"/>
      <c r="E82" s="8"/>
      <c r="F82" s="8"/>
      <c r="G82" s="8"/>
      <c r="H82" s="8"/>
      <c r="I82" s="8"/>
      <c r="J82" s="8"/>
      <c r="K82" s="8"/>
      <c r="L82" s="8"/>
      <c r="M82" s="8"/>
      <c r="N82" s="8"/>
      <c r="O82" s="8"/>
      <c r="P82" s="8"/>
      <c r="Q82" s="8"/>
      <c r="R82" s="8"/>
      <c r="S82" s="8"/>
      <c r="T82" s="8"/>
      <c r="U82" s="8"/>
      <c r="V82" s="8"/>
      <c r="W82" s="8"/>
      <c r="X82" s="8"/>
      <c r="Y82" s="8"/>
      <c r="Z82" s="104"/>
      <c r="AA82" s="104"/>
      <c r="AB82" s="104"/>
      <c r="AC82" s="104"/>
      <c r="AD82" s="104"/>
      <c r="AE82" s="104"/>
      <c r="AF82" s="104"/>
      <c r="AG82" s="104"/>
      <c r="AH82" s="104"/>
      <c r="AI82" s="104"/>
      <c r="AJ82" s="104"/>
      <c r="AK82" s="8"/>
      <c r="AL82" s="8"/>
      <c r="AN82" s="206"/>
      <c r="AO82" s="206"/>
      <c r="AP82" s="206"/>
      <c r="AQ82" s="206"/>
      <c r="AR82" s="206"/>
      <c r="AS82" s="206"/>
      <c r="AT82" s="206"/>
      <c r="AU82" s="206"/>
      <c r="AV82" s="206"/>
      <c r="AW82" s="206"/>
      <c r="AX82" s="206"/>
      <c r="AY82" s="206"/>
      <c r="AZ82" s="206"/>
      <c r="BA82" s="206"/>
      <c r="BB82" s="206"/>
      <c r="BC82" s="206"/>
      <c r="BD82" s="206"/>
      <c r="BE82" s="206"/>
    </row>
    <row r="83" spans="2:57" ht="12.75">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N83" s="206"/>
      <c r="AO83" s="206"/>
      <c r="AP83" s="206"/>
      <c r="AQ83" s="206"/>
      <c r="AR83" s="206"/>
      <c r="AS83" s="206"/>
      <c r="AT83" s="206"/>
      <c r="AU83" s="206"/>
      <c r="AV83" s="206"/>
      <c r="AW83" s="206"/>
      <c r="AX83" s="206"/>
      <c r="AY83" s="206"/>
      <c r="AZ83" s="206"/>
      <c r="BA83" s="206"/>
      <c r="BB83" s="206"/>
      <c r="BC83" s="206"/>
      <c r="BD83" s="206"/>
      <c r="BE83" s="206"/>
    </row>
    <row r="84" spans="2:57" ht="12.75">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N84" s="206"/>
      <c r="AO84" s="206"/>
      <c r="AP84" s="206"/>
      <c r="AQ84" s="206"/>
      <c r="AR84" s="206"/>
      <c r="AS84" s="206"/>
      <c r="AT84" s="206"/>
      <c r="AU84" s="206"/>
      <c r="AV84" s="206"/>
      <c r="AW84" s="206"/>
      <c r="AX84" s="206"/>
      <c r="AY84" s="206"/>
      <c r="AZ84" s="206"/>
      <c r="BA84" s="206"/>
      <c r="BB84" s="206"/>
      <c r="BC84" s="206"/>
      <c r="BD84" s="206"/>
      <c r="BE84" s="206"/>
    </row>
    <row r="85" spans="2:57" ht="12.7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N85" s="206"/>
      <c r="AO85" s="206"/>
      <c r="AP85" s="206"/>
      <c r="AQ85" s="206"/>
      <c r="AR85" s="206"/>
      <c r="AS85" s="206"/>
      <c r="AT85" s="206"/>
      <c r="AU85" s="206"/>
      <c r="AV85" s="206"/>
      <c r="AW85" s="206"/>
      <c r="AX85" s="206"/>
      <c r="AY85" s="206"/>
      <c r="AZ85" s="206"/>
      <c r="BA85" s="206"/>
      <c r="BB85" s="206"/>
      <c r="BC85" s="206"/>
      <c r="BD85" s="206"/>
      <c r="BE85" s="206"/>
    </row>
    <row r="86" spans="2:57" ht="12.75">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N86" s="206"/>
      <c r="AO86" s="206"/>
      <c r="AP86" s="206"/>
      <c r="AQ86" s="206"/>
      <c r="AR86" s="206"/>
      <c r="AS86" s="206"/>
      <c r="AT86" s="206"/>
      <c r="AU86" s="206"/>
      <c r="AV86" s="206"/>
      <c r="AW86" s="206"/>
      <c r="AX86" s="206"/>
      <c r="AY86" s="206"/>
      <c r="AZ86" s="206"/>
      <c r="BA86" s="206"/>
      <c r="BB86" s="206"/>
      <c r="BC86" s="206"/>
      <c r="BD86" s="206"/>
      <c r="BE86" s="206"/>
    </row>
    <row r="87" spans="2:57" ht="12.75">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N87" s="206"/>
      <c r="AO87" s="206"/>
      <c r="AP87" s="206"/>
      <c r="AQ87" s="206"/>
      <c r="AR87" s="206"/>
      <c r="AS87" s="206"/>
      <c r="AT87" s="206"/>
      <c r="AU87" s="206"/>
      <c r="AV87" s="206"/>
      <c r="AW87" s="206"/>
      <c r="AX87" s="206"/>
      <c r="AY87" s="206"/>
      <c r="AZ87" s="206"/>
      <c r="BA87" s="206"/>
      <c r="BB87" s="206"/>
      <c r="BC87" s="206"/>
      <c r="BD87" s="206"/>
      <c r="BE87" s="206"/>
    </row>
    <row r="88" spans="2:57" ht="12.75">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N88" s="206"/>
      <c r="AO88" s="206"/>
      <c r="AP88" s="206"/>
      <c r="AQ88" s="206"/>
      <c r="AR88" s="206"/>
      <c r="AS88" s="206"/>
      <c r="AT88" s="206"/>
      <c r="AU88" s="206"/>
      <c r="AV88" s="206"/>
      <c r="AW88" s="206"/>
      <c r="AX88" s="206"/>
      <c r="AY88" s="206"/>
      <c r="AZ88" s="206"/>
      <c r="BA88" s="206"/>
      <c r="BB88" s="206"/>
      <c r="BC88" s="206"/>
      <c r="BD88" s="206"/>
      <c r="BE88" s="206"/>
    </row>
    <row r="89" spans="2:57" ht="12.75">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N89" s="206"/>
      <c r="AO89" s="206"/>
      <c r="AP89" s="206"/>
      <c r="AQ89" s="206"/>
      <c r="AR89" s="206"/>
      <c r="AS89" s="206"/>
      <c r="AT89" s="206"/>
      <c r="AU89" s="206"/>
      <c r="AV89" s="206"/>
      <c r="AW89" s="206"/>
      <c r="AX89" s="206"/>
      <c r="AY89" s="206"/>
      <c r="AZ89" s="206"/>
      <c r="BA89" s="206"/>
      <c r="BB89" s="206"/>
      <c r="BC89" s="206"/>
      <c r="BD89" s="206"/>
      <c r="BE89" s="206"/>
    </row>
    <row r="90" spans="2:57" ht="12.75">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N90" s="206"/>
      <c r="AO90" s="206"/>
      <c r="AP90" s="206"/>
      <c r="AQ90" s="206"/>
      <c r="AR90" s="206"/>
      <c r="AS90" s="206"/>
      <c r="AT90" s="206"/>
      <c r="AU90" s="206"/>
      <c r="AV90" s="206"/>
      <c r="AW90" s="206"/>
      <c r="AX90" s="206"/>
      <c r="AY90" s="206"/>
      <c r="AZ90" s="206"/>
      <c r="BA90" s="206"/>
      <c r="BB90" s="206"/>
      <c r="BC90" s="206"/>
      <c r="BD90" s="206"/>
      <c r="BE90" s="206"/>
    </row>
    <row r="91" spans="2:57" ht="12.75">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N91" s="206"/>
      <c r="AO91" s="206"/>
      <c r="AP91" s="206"/>
      <c r="AQ91" s="206"/>
      <c r="AR91" s="206"/>
      <c r="AS91" s="206"/>
      <c r="AT91" s="206"/>
      <c r="AU91" s="206"/>
      <c r="AV91" s="206"/>
      <c r="AW91" s="206"/>
      <c r="AX91" s="206"/>
      <c r="AY91" s="206"/>
      <c r="AZ91" s="206"/>
      <c r="BA91" s="206"/>
      <c r="BB91" s="206"/>
      <c r="BC91" s="206"/>
      <c r="BD91" s="206"/>
      <c r="BE91" s="206"/>
    </row>
    <row r="92" spans="2:38" ht="12.75">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row>
    <row r="93" spans="2:38" ht="12.75">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row>
    <row r="94" spans="2:38" ht="12.75">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row>
    <row r="95" spans="2:38" ht="12.75">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row>
    <row r="96" spans="40:57" s="8" customFormat="1" ht="12.75">
      <c r="AN96" s="9"/>
      <c r="AO96" s="9"/>
      <c r="AP96" s="9"/>
      <c r="AQ96" s="9"/>
      <c r="AR96" s="9"/>
      <c r="AS96" s="9"/>
      <c r="AT96" s="9"/>
      <c r="AU96" s="9"/>
      <c r="AV96" s="9"/>
      <c r="AW96" s="9"/>
      <c r="AX96" s="9"/>
      <c r="AY96" s="9"/>
      <c r="AZ96" s="9"/>
      <c r="BA96" s="9"/>
      <c r="BB96" s="9"/>
      <c r="BC96" s="9"/>
      <c r="BD96" s="9"/>
      <c r="BE96" s="9"/>
    </row>
    <row r="97" spans="40:57" s="8" customFormat="1" ht="12.75">
      <c r="AN97" s="9"/>
      <c r="AO97" s="9"/>
      <c r="AP97" s="9"/>
      <c r="AQ97" s="9"/>
      <c r="AR97" s="9"/>
      <c r="AS97" s="9"/>
      <c r="AT97" s="9"/>
      <c r="AU97" s="9"/>
      <c r="AV97" s="9"/>
      <c r="AW97" s="9"/>
      <c r="AX97" s="9"/>
      <c r="AY97" s="9"/>
      <c r="AZ97" s="9"/>
      <c r="BA97" s="9"/>
      <c r="BB97" s="9"/>
      <c r="BC97" s="9"/>
      <c r="BD97" s="9"/>
      <c r="BE97" s="9"/>
    </row>
    <row r="98" spans="40:57" s="8" customFormat="1" ht="12.75">
      <c r="AN98" s="9"/>
      <c r="AO98" s="9"/>
      <c r="AP98" s="9"/>
      <c r="AQ98" s="9"/>
      <c r="AR98" s="9"/>
      <c r="AS98" s="9"/>
      <c r="AT98" s="9"/>
      <c r="AU98" s="9"/>
      <c r="AV98" s="9"/>
      <c r="AW98" s="9"/>
      <c r="AX98" s="9"/>
      <c r="AY98" s="9"/>
      <c r="AZ98" s="9"/>
      <c r="BA98" s="9"/>
      <c r="BB98" s="9"/>
      <c r="BC98" s="9"/>
      <c r="BD98" s="9"/>
      <c r="BE98" s="9"/>
    </row>
    <row r="99" spans="40:57" s="8" customFormat="1" ht="12.75">
      <c r="AN99" s="9"/>
      <c r="AO99" s="9"/>
      <c r="AP99" s="9"/>
      <c r="AQ99" s="9"/>
      <c r="AR99" s="9"/>
      <c r="AS99" s="9"/>
      <c r="AT99" s="9"/>
      <c r="AU99" s="9"/>
      <c r="AV99" s="9"/>
      <c r="AW99" s="9"/>
      <c r="AX99" s="9"/>
      <c r="AY99" s="9"/>
      <c r="AZ99" s="9"/>
      <c r="BA99" s="9"/>
      <c r="BB99" s="9"/>
      <c r="BC99" s="9"/>
      <c r="BD99" s="9"/>
      <c r="BE99" s="9"/>
    </row>
    <row r="100" spans="40:57" s="8" customFormat="1" ht="12.75">
      <c r="AN100" s="9"/>
      <c r="AO100" s="9"/>
      <c r="AP100" s="9"/>
      <c r="AQ100" s="9"/>
      <c r="AR100" s="9"/>
      <c r="AS100" s="9"/>
      <c r="AT100" s="9"/>
      <c r="AU100" s="9"/>
      <c r="AV100" s="9"/>
      <c r="AW100" s="9"/>
      <c r="AX100" s="9"/>
      <c r="AY100" s="9"/>
      <c r="AZ100" s="9"/>
      <c r="BA100" s="9"/>
      <c r="BB100" s="9"/>
      <c r="BC100" s="9"/>
      <c r="BD100" s="9"/>
      <c r="BE100" s="9"/>
    </row>
    <row r="101" spans="40:57" s="8" customFormat="1" ht="12.75">
      <c r="AN101" s="9"/>
      <c r="AO101" s="9"/>
      <c r="AP101" s="9"/>
      <c r="AQ101" s="9"/>
      <c r="AR101" s="9"/>
      <c r="AS101" s="9"/>
      <c r="AT101" s="9"/>
      <c r="AU101" s="9"/>
      <c r="AV101" s="9"/>
      <c r="AW101" s="9"/>
      <c r="AX101" s="9"/>
      <c r="AY101" s="9"/>
      <c r="AZ101" s="9"/>
      <c r="BA101" s="9"/>
      <c r="BB101" s="9"/>
      <c r="BC101" s="9"/>
      <c r="BD101" s="9"/>
      <c r="BE101" s="9"/>
    </row>
    <row r="102" spans="40:57" s="8" customFormat="1" ht="12.75">
      <c r="AN102" s="9"/>
      <c r="AO102" s="9"/>
      <c r="AP102" s="9"/>
      <c r="AQ102" s="9"/>
      <c r="AR102" s="9"/>
      <c r="AS102" s="9"/>
      <c r="AT102" s="9"/>
      <c r="AU102" s="9"/>
      <c r="AV102" s="9"/>
      <c r="AW102" s="9"/>
      <c r="AX102" s="9"/>
      <c r="AY102" s="9"/>
      <c r="AZ102" s="9"/>
      <c r="BA102" s="9"/>
      <c r="BB102" s="9"/>
      <c r="BC102" s="9"/>
      <c r="BD102" s="9"/>
      <c r="BE102" s="9"/>
    </row>
    <row r="103" spans="40:57" s="8" customFormat="1" ht="12.75">
      <c r="AN103" s="9"/>
      <c r="AO103" s="9"/>
      <c r="AP103" s="9"/>
      <c r="AQ103" s="9"/>
      <c r="AR103" s="9"/>
      <c r="AS103" s="9"/>
      <c r="AT103" s="9"/>
      <c r="AU103" s="9"/>
      <c r="AV103" s="9"/>
      <c r="AW103" s="9"/>
      <c r="AX103" s="9"/>
      <c r="AY103" s="9"/>
      <c r="AZ103" s="9"/>
      <c r="BA103" s="9"/>
      <c r="BB103" s="9"/>
      <c r="BC103" s="9"/>
      <c r="BD103" s="9"/>
      <c r="BE103" s="9"/>
    </row>
    <row r="104" spans="40:57" s="8" customFormat="1" ht="12.75">
      <c r="AN104" s="9"/>
      <c r="AO104" s="9"/>
      <c r="AP104" s="9"/>
      <c r="AQ104" s="9"/>
      <c r="AR104" s="9"/>
      <c r="AS104" s="9"/>
      <c r="AT104" s="9"/>
      <c r="AU104" s="9"/>
      <c r="AV104" s="9"/>
      <c r="AW104" s="9"/>
      <c r="AX104" s="9"/>
      <c r="AY104" s="9"/>
      <c r="AZ104" s="9"/>
      <c r="BA104" s="9"/>
      <c r="BB104" s="9"/>
      <c r="BC104" s="9"/>
      <c r="BD104" s="9"/>
      <c r="BE104" s="9"/>
    </row>
    <row r="105" spans="40:57" s="8" customFormat="1" ht="12.75">
      <c r="AN105" s="9"/>
      <c r="AO105" s="9"/>
      <c r="AP105" s="9"/>
      <c r="AQ105" s="9"/>
      <c r="AR105" s="9"/>
      <c r="AS105" s="9"/>
      <c r="AT105" s="9"/>
      <c r="AU105" s="9"/>
      <c r="AV105" s="9"/>
      <c r="AW105" s="9"/>
      <c r="AX105" s="9"/>
      <c r="AY105" s="9"/>
      <c r="AZ105" s="9"/>
      <c r="BA105" s="9"/>
      <c r="BB105" s="9"/>
      <c r="BC105" s="9"/>
      <c r="BD105" s="9"/>
      <c r="BE105" s="9"/>
    </row>
    <row r="106" spans="40:57" s="8" customFormat="1" ht="12.75">
      <c r="AN106" s="9"/>
      <c r="AO106" s="9"/>
      <c r="AP106" s="9"/>
      <c r="AQ106" s="9"/>
      <c r="AR106" s="9"/>
      <c r="AS106" s="9"/>
      <c r="AT106" s="9"/>
      <c r="AU106" s="9"/>
      <c r="AV106" s="9"/>
      <c r="AW106" s="9"/>
      <c r="AX106" s="9"/>
      <c r="AY106" s="9"/>
      <c r="AZ106" s="9"/>
      <c r="BA106" s="9"/>
      <c r="BB106" s="9"/>
      <c r="BC106" s="9"/>
      <c r="BD106" s="9"/>
      <c r="BE106" s="9"/>
    </row>
    <row r="107" spans="40:57" s="8" customFormat="1" ht="12.75">
      <c r="AN107" s="9"/>
      <c r="AO107" s="9"/>
      <c r="AP107" s="9"/>
      <c r="AQ107" s="9"/>
      <c r="AR107" s="9"/>
      <c r="AS107" s="9"/>
      <c r="AT107" s="9"/>
      <c r="AU107" s="9"/>
      <c r="AV107" s="9"/>
      <c r="AW107" s="9"/>
      <c r="AX107" s="9"/>
      <c r="AY107" s="9"/>
      <c r="AZ107" s="9"/>
      <c r="BA107" s="9"/>
      <c r="BB107" s="9"/>
      <c r="BC107" s="9"/>
      <c r="BD107" s="9"/>
      <c r="BE107" s="9"/>
    </row>
    <row r="108" spans="40:57" s="8" customFormat="1" ht="12.75">
      <c r="AN108" s="9"/>
      <c r="AO108" s="9"/>
      <c r="AP108" s="9"/>
      <c r="AQ108" s="9"/>
      <c r="AR108" s="9"/>
      <c r="AS108" s="9"/>
      <c r="AT108" s="9"/>
      <c r="AU108" s="9"/>
      <c r="AV108" s="9"/>
      <c r="AW108" s="9"/>
      <c r="AX108" s="9"/>
      <c r="AY108" s="9"/>
      <c r="AZ108" s="9"/>
      <c r="BA108" s="9"/>
      <c r="BB108" s="9"/>
      <c r="BC108" s="9"/>
      <c r="BD108" s="9"/>
      <c r="BE108" s="9"/>
    </row>
    <row r="109" spans="40:57" s="8" customFormat="1" ht="12.75">
      <c r="AN109" s="9"/>
      <c r="AO109" s="9"/>
      <c r="AP109" s="9"/>
      <c r="AQ109" s="9"/>
      <c r="AR109" s="9"/>
      <c r="AS109" s="9"/>
      <c r="AT109" s="9"/>
      <c r="AU109" s="9"/>
      <c r="AV109" s="9"/>
      <c r="AW109" s="9"/>
      <c r="AX109" s="9"/>
      <c r="AY109" s="9"/>
      <c r="AZ109" s="9"/>
      <c r="BA109" s="9"/>
      <c r="BB109" s="9"/>
      <c r="BC109" s="9"/>
      <c r="BD109" s="9"/>
      <c r="BE109" s="9"/>
    </row>
    <row r="110" spans="40:57" s="8" customFormat="1" ht="12.75">
      <c r="AN110" s="9"/>
      <c r="AO110" s="9"/>
      <c r="AP110" s="9"/>
      <c r="AQ110" s="9"/>
      <c r="AR110" s="9"/>
      <c r="AS110" s="9"/>
      <c r="AT110" s="9"/>
      <c r="AU110" s="9"/>
      <c r="AV110" s="9"/>
      <c r="AW110" s="9"/>
      <c r="AX110" s="9"/>
      <c r="AY110" s="9"/>
      <c r="AZ110" s="9"/>
      <c r="BA110" s="9"/>
      <c r="BB110" s="9"/>
      <c r="BC110" s="9"/>
      <c r="BD110" s="9"/>
      <c r="BE110" s="9"/>
    </row>
    <row r="111" spans="40:57" s="8" customFormat="1" ht="12.75">
      <c r="AN111" s="9"/>
      <c r="AO111" s="9"/>
      <c r="AP111" s="9"/>
      <c r="AQ111" s="9"/>
      <c r="AR111" s="9"/>
      <c r="AS111" s="9"/>
      <c r="AT111" s="9"/>
      <c r="AU111" s="9"/>
      <c r="AV111" s="9"/>
      <c r="AW111" s="9"/>
      <c r="AX111" s="9"/>
      <c r="AY111" s="9"/>
      <c r="AZ111" s="9"/>
      <c r="BA111" s="9"/>
      <c r="BB111" s="9"/>
      <c r="BC111" s="9"/>
      <c r="BD111" s="9"/>
      <c r="BE111" s="9"/>
    </row>
    <row r="112" spans="40:57" s="8" customFormat="1" ht="12.75">
      <c r="AN112" s="9"/>
      <c r="AO112" s="9"/>
      <c r="AP112" s="9"/>
      <c r="AQ112" s="9"/>
      <c r="AR112" s="9"/>
      <c r="AS112" s="9"/>
      <c r="AT112" s="9"/>
      <c r="AU112" s="9"/>
      <c r="AV112" s="9"/>
      <c r="AW112" s="9"/>
      <c r="AX112" s="9"/>
      <c r="AY112" s="9"/>
      <c r="AZ112" s="9"/>
      <c r="BA112" s="9"/>
      <c r="BB112" s="9"/>
      <c r="BC112" s="9"/>
      <c r="BD112" s="9"/>
      <c r="BE112" s="9"/>
    </row>
    <row r="113" spans="40:57" s="8" customFormat="1" ht="12.75">
      <c r="AN113" s="9"/>
      <c r="AO113" s="9"/>
      <c r="AP113" s="9"/>
      <c r="AQ113" s="9"/>
      <c r="AR113" s="9"/>
      <c r="AS113" s="9"/>
      <c r="AT113" s="9"/>
      <c r="AU113" s="9"/>
      <c r="AV113" s="9"/>
      <c r="AW113" s="9"/>
      <c r="AX113" s="9"/>
      <c r="AY113" s="9"/>
      <c r="AZ113" s="9"/>
      <c r="BA113" s="9"/>
      <c r="BB113" s="9"/>
      <c r="BC113" s="9"/>
      <c r="BD113" s="9"/>
      <c r="BE113" s="9"/>
    </row>
    <row r="114" spans="40:57" s="8" customFormat="1" ht="12.75">
      <c r="AN114" s="9"/>
      <c r="AO114" s="9"/>
      <c r="AP114" s="9"/>
      <c r="AQ114" s="9"/>
      <c r="AR114" s="9"/>
      <c r="AS114" s="9"/>
      <c r="AT114" s="9"/>
      <c r="AU114" s="9"/>
      <c r="AV114" s="9"/>
      <c r="AW114" s="9"/>
      <c r="AX114" s="9"/>
      <c r="AY114" s="9"/>
      <c r="AZ114" s="9"/>
      <c r="BA114" s="9"/>
      <c r="BB114" s="9"/>
      <c r="BC114" s="9"/>
      <c r="BD114" s="9"/>
      <c r="BE114" s="9"/>
    </row>
    <row r="115" spans="40:57" s="8" customFormat="1" ht="12.75">
      <c r="AN115" s="9"/>
      <c r="AO115" s="9"/>
      <c r="AP115" s="9"/>
      <c r="AQ115" s="9"/>
      <c r="AR115" s="9"/>
      <c r="AS115" s="9"/>
      <c r="AT115" s="9"/>
      <c r="AU115" s="9"/>
      <c r="AV115" s="9"/>
      <c r="AW115" s="9"/>
      <c r="AX115" s="9"/>
      <c r="AY115" s="9"/>
      <c r="AZ115" s="9"/>
      <c r="BA115" s="9"/>
      <c r="BB115" s="9"/>
      <c r="BC115" s="9"/>
      <c r="BD115" s="9"/>
      <c r="BE115" s="9"/>
    </row>
    <row r="116" spans="40:57" s="8" customFormat="1" ht="12.75">
      <c r="AN116" s="9"/>
      <c r="AO116" s="9"/>
      <c r="AP116" s="9"/>
      <c r="AQ116" s="9"/>
      <c r="AR116" s="9"/>
      <c r="AS116" s="9"/>
      <c r="AT116" s="9"/>
      <c r="AU116" s="9"/>
      <c r="AV116" s="9"/>
      <c r="AW116" s="9"/>
      <c r="AX116" s="9"/>
      <c r="AY116" s="9"/>
      <c r="AZ116" s="9"/>
      <c r="BA116" s="9"/>
      <c r="BB116" s="9"/>
      <c r="BC116" s="9"/>
      <c r="BD116" s="9"/>
      <c r="BE116" s="9"/>
    </row>
    <row r="117" spans="40:57" s="8" customFormat="1" ht="12.75">
      <c r="AN117" s="9"/>
      <c r="AO117" s="9"/>
      <c r="AP117" s="9"/>
      <c r="AQ117" s="9"/>
      <c r="AR117" s="9"/>
      <c r="AS117" s="9"/>
      <c r="AT117" s="9"/>
      <c r="AU117" s="9"/>
      <c r="AV117" s="9"/>
      <c r="AW117" s="9"/>
      <c r="AX117" s="9"/>
      <c r="AY117" s="9"/>
      <c r="AZ117" s="9"/>
      <c r="BA117" s="9"/>
      <c r="BB117" s="9"/>
      <c r="BC117" s="9"/>
      <c r="BD117" s="9"/>
      <c r="BE117" s="9"/>
    </row>
    <row r="118" spans="40:57" s="8" customFormat="1" ht="12.75">
      <c r="AN118" s="9"/>
      <c r="AO118" s="9"/>
      <c r="AP118" s="9"/>
      <c r="AQ118" s="9"/>
      <c r="AR118" s="9"/>
      <c r="AS118" s="9"/>
      <c r="AT118" s="9"/>
      <c r="AU118" s="9"/>
      <c r="AV118" s="9"/>
      <c r="AW118" s="9"/>
      <c r="AX118" s="9"/>
      <c r="AY118" s="9"/>
      <c r="AZ118" s="9"/>
      <c r="BA118" s="9"/>
      <c r="BB118" s="9"/>
      <c r="BC118" s="9"/>
      <c r="BD118" s="9"/>
      <c r="BE118" s="9"/>
    </row>
    <row r="119" spans="40:57" s="8" customFormat="1" ht="12.75">
      <c r="AN119" s="9"/>
      <c r="AO119" s="9"/>
      <c r="AP119" s="9"/>
      <c r="AQ119" s="9"/>
      <c r="AR119" s="9"/>
      <c r="AS119" s="9"/>
      <c r="AT119" s="9"/>
      <c r="AU119" s="9"/>
      <c r="AV119" s="9"/>
      <c r="AW119" s="9"/>
      <c r="AX119" s="9"/>
      <c r="AY119" s="9"/>
      <c r="AZ119" s="9"/>
      <c r="BA119" s="9"/>
      <c r="BB119" s="9"/>
      <c r="BC119" s="9"/>
      <c r="BD119" s="9"/>
      <c r="BE119" s="9"/>
    </row>
    <row r="120" spans="40:57" s="8" customFormat="1" ht="12.75">
      <c r="AN120" s="9"/>
      <c r="AO120" s="9"/>
      <c r="AP120" s="9"/>
      <c r="AQ120" s="9"/>
      <c r="AR120" s="9"/>
      <c r="AS120" s="9"/>
      <c r="AT120" s="9"/>
      <c r="AU120" s="9"/>
      <c r="AV120" s="9"/>
      <c r="AW120" s="9"/>
      <c r="AX120" s="9"/>
      <c r="AY120" s="9"/>
      <c r="AZ120" s="9"/>
      <c r="BA120" s="9"/>
      <c r="BB120" s="9"/>
      <c r="BC120" s="9"/>
      <c r="BD120" s="9"/>
      <c r="BE120" s="9"/>
    </row>
    <row r="121" spans="40:57" s="8" customFormat="1" ht="12.75">
      <c r="AN121" s="9"/>
      <c r="AO121" s="9"/>
      <c r="AP121" s="9"/>
      <c r="AQ121" s="9"/>
      <c r="AR121" s="9"/>
      <c r="AS121" s="9"/>
      <c r="AT121" s="9"/>
      <c r="AU121" s="9"/>
      <c r="AV121" s="9"/>
      <c r="AW121" s="9"/>
      <c r="AX121" s="9"/>
      <c r="AY121" s="9"/>
      <c r="AZ121" s="9"/>
      <c r="BA121" s="9"/>
      <c r="BB121" s="9"/>
      <c r="BC121" s="9"/>
      <c r="BD121" s="9"/>
      <c r="BE121" s="9"/>
    </row>
    <row r="122" spans="40:57" s="8" customFormat="1" ht="12.75">
      <c r="AN122" s="9"/>
      <c r="AO122" s="9"/>
      <c r="AP122" s="9"/>
      <c r="AQ122" s="9"/>
      <c r="AR122" s="9"/>
      <c r="AS122" s="9"/>
      <c r="AT122" s="9"/>
      <c r="AU122" s="9"/>
      <c r="AV122" s="9"/>
      <c r="AW122" s="9"/>
      <c r="AX122" s="9"/>
      <c r="AY122" s="9"/>
      <c r="AZ122" s="9"/>
      <c r="BA122" s="9"/>
      <c r="BB122" s="9"/>
      <c r="BC122" s="9"/>
      <c r="BD122" s="9"/>
      <c r="BE122" s="9"/>
    </row>
    <row r="123" spans="40:57" s="8" customFormat="1" ht="12.75">
      <c r="AN123" s="9"/>
      <c r="AO123" s="9"/>
      <c r="AP123" s="9"/>
      <c r="AQ123" s="9"/>
      <c r="AR123" s="9"/>
      <c r="AS123" s="9"/>
      <c r="AT123" s="9"/>
      <c r="AU123" s="9"/>
      <c r="AV123" s="9"/>
      <c r="AW123" s="9"/>
      <c r="AX123" s="9"/>
      <c r="AY123" s="9"/>
      <c r="AZ123" s="9"/>
      <c r="BA123" s="9"/>
      <c r="BB123" s="9"/>
      <c r="BC123" s="9"/>
      <c r="BD123" s="9"/>
      <c r="BE123" s="9"/>
    </row>
    <row r="124" spans="40:57" s="8" customFormat="1" ht="12.75">
      <c r="AN124" s="9"/>
      <c r="AO124" s="9"/>
      <c r="AP124" s="9"/>
      <c r="AQ124" s="9"/>
      <c r="AR124" s="9"/>
      <c r="AS124" s="9"/>
      <c r="AT124" s="9"/>
      <c r="AU124" s="9"/>
      <c r="AV124" s="9"/>
      <c r="AW124" s="9"/>
      <c r="AX124" s="9"/>
      <c r="AY124" s="9"/>
      <c r="AZ124" s="9"/>
      <c r="BA124" s="9"/>
      <c r="BB124" s="9"/>
      <c r="BC124" s="9"/>
      <c r="BD124" s="9"/>
      <c r="BE124" s="9"/>
    </row>
    <row r="125" spans="40:57" s="8" customFormat="1" ht="12.75">
      <c r="AN125" s="9"/>
      <c r="AO125" s="9"/>
      <c r="AP125" s="9"/>
      <c r="AQ125" s="9"/>
      <c r="AR125" s="9"/>
      <c r="AS125" s="9"/>
      <c r="AT125" s="9"/>
      <c r="AU125" s="9"/>
      <c r="AV125" s="9"/>
      <c r="AW125" s="9"/>
      <c r="AX125" s="9"/>
      <c r="AY125" s="9"/>
      <c r="AZ125" s="9"/>
      <c r="BA125" s="9"/>
      <c r="BB125" s="9"/>
      <c r="BC125" s="9"/>
      <c r="BD125" s="9"/>
      <c r="BE125" s="9"/>
    </row>
    <row r="126" spans="40:57" s="8" customFormat="1" ht="12.75">
      <c r="AN126" s="9"/>
      <c r="AO126" s="9"/>
      <c r="AP126" s="9"/>
      <c r="AQ126" s="9"/>
      <c r="AR126" s="9"/>
      <c r="AS126" s="9"/>
      <c r="AT126" s="9"/>
      <c r="AU126" s="9"/>
      <c r="AV126" s="9"/>
      <c r="AW126" s="9"/>
      <c r="AX126" s="9"/>
      <c r="AY126" s="9"/>
      <c r="AZ126" s="9"/>
      <c r="BA126" s="9"/>
      <c r="BB126" s="9"/>
      <c r="BC126" s="9"/>
      <c r="BD126" s="9"/>
      <c r="BE126" s="9"/>
    </row>
    <row r="127" spans="40:57" s="8" customFormat="1" ht="12.75">
      <c r="AN127" s="9"/>
      <c r="AO127" s="9"/>
      <c r="AP127" s="9"/>
      <c r="AQ127" s="9"/>
      <c r="AR127" s="9"/>
      <c r="AS127" s="9"/>
      <c r="AT127" s="9"/>
      <c r="AU127" s="9"/>
      <c r="AV127" s="9"/>
      <c r="AW127" s="9"/>
      <c r="AX127" s="9"/>
      <c r="AY127" s="9"/>
      <c r="AZ127" s="9"/>
      <c r="BA127" s="9"/>
      <c r="BB127" s="9"/>
      <c r="BC127" s="9"/>
      <c r="BD127" s="9"/>
      <c r="BE127" s="9"/>
    </row>
    <row r="128" spans="40:57" s="8" customFormat="1" ht="12.75">
      <c r="AN128" s="9"/>
      <c r="AO128" s="9"/>
      <c r="AP128" s="9"/>
      <c r="AQ128" s="9"/>
      <c r="AR128" s="9"/>
      <c r="AS128" s="9"/>
      <c r="AT128" s="9"/>
      <c r="AU128" s="9"/>
      <c r="AV128" s="9"/>
      <c r="AW128" s="9"/>
      <c r="AX128" s="9"/>
      <c r="AY128" s="9"/>
      <c r="AZ128" s="9"/>
      <c r="BA128" s="9"/>
      <c r="BB128" s="9"/>
      <c r="BC128" s="9"/>
      <c r="BD128" s="9"/>
      <c r="BE128" s="9"/>
    </row>
    <row r="129" spans="40:57" s="8" customFormat="1" ht="12.75">
      <c r="AN129" s="9"/>
      <c r="AO129" s="9"/>
      <c r="AP129" s="9"/>
      <c r="AQ129" s="9"/>
      <c r="AR129" s="9"/>
      <c r="AS129" s="9"/>
      <c r="AT129" s="9"/>
      <c r="AU129" s="9"/>
      <c r="AV129" s="9"/>
      <c r="AW129" s="9"/>
      <c r="AX129" s="9"/>
      <c r="AY129" s="9"/>
      <c r="AZ129" s="9"/>
      <c r="BA129" s="9"/>
      <c r="BB129" s="9"/>
      <c r="BC129" s="9"/>
      <c r="BD129" s="9"/>
      <c r="BE129" s="9"/>
    </row>
    <row r="130" spans="40:57" s="8" customFormat="1" ht="12.75">
      <c r="AN130" s="9"/>
      <c r="AO130" s="9"/>
      <c r="AP130" s="9"/>
      <c r="AQ130" s="9"/>
      <c r="AR130" s="9"/>
      <c r="AS130" s="9"/>
      <c r="AT130" s="9"/>
      <c r="AU130" s="9"/>
      <c r="AV130" s="9"/>
      <c r="AW130" s="9"/>
      <c r="AX130" s="9"/>
      <c r="AY130" s="9"/>
      <c r="AZ130" s="9"/>
      <c r="BA130" s="9"/>
      <c r="BB130" s="9"/>
      <c r="BC130" s="9"/>
      <c r="BD130" s="9"/>
      <c r="BE130" s="9"/>
    </row>
    <row r="131" spans="40:57" s="8" customFormat="1" ht="12.75">
      <c r="AN131" s="9"/>
      <c r="AO131" s="9"/>
      <c r="AP131" s="9"/>
      <c r="AQ131" s="9"/>
      <c r="AR131" s="9"/>
      <c r="AS131" s="9"/>
      <c r="AT131" s="9"/>
      <c r="AU131" s="9"/>
      <c r="AV131" s="9"/>
      <c r="AW131" s="9"/>
      <c r="AX131" s="9"/>
      <c r="AY131" s="9"/>
      <c r="AZ131" s="9"/>
      <c r="BA131" s="9"/>
      <c r="BB131" s="9"/>
      <c r="BC131" s="9"/>
      <c r="BD131" s="9"/>
      <c r="BE131" s="9"/>
    </row>
    <row r="132" spans="40:57" s="8" customFormat="1" ht="12.75">
      <c r="AN132" s="9"/>
      <c r="AO132" s="9"/>
      <c r="AP132" s="9"/>
      <c r="AQ132" s="9"/>
      <c r="AR132" s="9"/>
      <c r="AS132" s="9"/>
      <c r="AT132" s="9"/>
      <c r="AU132" s="9"/>
      <c r="AV132" s="9"/>
      <c r="AW132" s="9"/>
      <c r="AX132" s="9"/>
      <c r="AY132" s="9"/>
      <c r="AZ132" s="9"/>
      <c r="BA132" s="9"/>
      <c r="BB132" s="9"/>
      <c r="BC132" s="9"/>
      <c r="BD132" s="9"/>
      <c r="BE132" s="9"/>
    </row>
    <row r="133" spans="40:57" s="8" customFormat="1" ht="12.75">
      <c r="AN133" s="9"/>
      <c r="AO133" s="9"/>
      <c r="AP133" s="9"/>
      <c r="AQ133" s="9"/>
      <c r="AR133" s="9"/>
      <c r="AS133" s="9"/>
      <c r="AT133" s="9"/>
      <c r="AU133" s="9"/>
      <c r="AV133" s="9"/>
      <c r="AW133" s="9"/>
      <c r="AX133" s="9"/>
      <c r="AY133" s="9"/>
      <c r="AZ133" s="9"/>
      <c r="BA133" s="9"/>
      <c r="BB133" s="9"/>
      <c r="BC133" s="9"/>
      <c r="BD133" s="9"/>
      <c r="BE133" s="9"/>
    </row>
    <row r="134" spans="40:57" s="8" customFormat="1" ht="12.75">
      <c r="AN134" s="9"/>
      <c r="AO134" s="9"/>
      <c r="AP134" s="9"/>
      <c r="AQ134" s="9"/>
      <c r="AR134" s="9"/>
      <c r="AS134" s="9"/>
      <c r="AT134" s="9"/>
      <c r="AU134" s="9"/>
      <c r="AV134" s="9"/>
      <c r="AW134" s="9"/>
      <c r="AX134" s="9"/>
      <c r="AY134" s="9"/>
      <c r="AZ134" s="9"/>
      <c r="BA134" s="9"/>
      <c r="BB134" s="9"/>
      <c r="BC134" s="9"/>
      <c r="BD134" s="9"/>
      <c r="BE134" s="9"/>
    </row>
    <row r="135" spans="40:57" s="8" customFormat="1" ht="12.75">
      <c r="AN135" s="9"/>
      <c r="AO135" s="9"/>
      <c r="AP135" s="9"/>
      <c r="AQ135" s="9"/>
      <c r="AR135" s="9"/>
      <c r="AS135" s="9"/>
      <c r="AT135" s="9"/>
      <c r="AU135" s="9"/>
      <c r="AV135" s="9"/>
      <c r="AW135" s="9"/>
      <c r="AX135" s="9"/>
      <c r="AY135" s="9"/>
      <c r="AZ135" s="9"/>
      <c r="BA135" s="9"/>
      <c r="BB135" s="9"/>
      <c r="BC135" s="9"/>
      <c r="BD135" s="9"/>
      <c r="BE135" s="9"/>
    </row>
    <row r="136" spans="40:57" s="8" customFormat="1" ht="12.75">
      <c r="AN136" s="9"/>
      <c r="AO136" s="9"/>
      <c r="AP136" s="9"/>
      <c r="AQ136" s="9"/>
      <c r="AR136" s="9"/>
      <c r="AS136" s="9"/>
      <c r="AT136" s="9"/>
      <c r="AU136" s="9"/>
      <c r="AV136" s="9"/>
      <c r="AW136" s="9"/>
      <c r="AX136" s="9"/>
      <c r="AY136" s="9"/>
      <c r="AZ136" s="9"/>
      <c r="BA136" s="9"/>
      <c r="BB136" s="9"/>
      <c r="BC136" s="9"/>
      <c r="BD136" s="9"/>
      <c r="BE136" s="9"/>
    </row>
    <row r="137" spans="40:57" s="8" customFormat="1" ht="12.75">
      <c r="AN137" s="9"/>
      <c r="AO137" s="9"/>
      <c r="AP137" s="9"/>
      <c r="AQ137" s="9"/>
      <c r="AR137" s="9"/>
      <c r="AS137" s="9"/>
      <c r="AT137" s="9"/>
      <c r="AU137" s="9"/>
      <c r="AV137" s="9"/>
      <c r="AW137" s="9"/>
      <c r="AX137" s="9"/>
      <c r="AY137" s="9"/>
      <c r="AZ137" s="9"/>
      <c r="BA137" s="9"/>
      <c r="BB137" s="9"/>
      <c r="BC137" s="9"/>
      <c r="BD137" s="9"/>
      <c r="BE137" s="9"/>
    </row>
    <row r="138" spans="40:57" s="8" customFormat="1" ht="12.75">
      <c r="AN138" s="9"/>
      <c r="AO138" s="9"/>
      <c r="AP138" s="9"/>
      <c r="AQ138" s="9"/>
      <c r="AR138" s="9"/>
      <c r="AS138" s="9"/>
      <c r="AT138" s="9"/>
      <c r="AU138" s="9"/>
      <c r="AV138" s="9"/>
      <c r="AW138" s="9"/>
      <c r="AX138" s="9"/>
      <c r="AY138" s="9"/>
      <c r="AZ138" s="9"/>
      <c r="BA138" s="9"/>
      <c r="BB138" s="9"/>
      <c r="BC138" s="9"/>
      <c r="BD138" s="9"/>
      <c r="BE138" s="9"/>
    </row>
    <row r="139" spans="40:57" s="8" customFormat="1" ht="12.75">
      <c r="AN139" s="9"/>
      <c r="AO139" s="9"/>
      <c r="AP139" s="9"/>
      <c r="AQ139" s="9"/>
      <c r="AR139" s="9"/>
      <c r="AS139" s="9"/>
      <c r="AT139" s="9"/>
      <c r="AU139" s="9"/>
      <c r="AV139" s="9"/>
      <c r="AW139" s="9"/>
      <c r="AX139" s="9"/>
      <c r="AY139" s="9"/>
      <c r="AZ139" s="9"/>
      <c r="BA139" s="9"/>
      <c r="BB139" s="9"/>
      <c r="BC139" s="9"/>
      <c r="BD139" s="9"/>
      <c r="BE139" s="9"/>
    </row>
    <row r="140" spans="40:57" s="8" customFormat="1" ht="12.75">
      <c r="AN140" s="9"/>
      <c r="AO140" s="9"/>
      <c r="AP140" s="9"/>
      <c r="AQ140" s="9"/>
      <c r="AR140" s="9"/>
      <c r="AS140" s="9"/>
      <c r="AT140" s="9"/>
      <c r="AU140" s="9"/>
      <c r="AV140" s="9"/>
      <c r="AW140" s="9"/>
      <c r="AX140" s="9"/>
      <c r="AY140" s="9"/>
      <c r="AZ140" s="9"/>
      <c r="BA140" s="9"/>
      <c r="BB140" s="9"/>
      <c r="BC140" s="9"/>
      <c r="BD140" s="9"/>
      <c r="BE140" s="9"/>
    </row>
    <row r="141" spans="40:57" s="8" customFormat="1" ht="12.75">
      <c r="AN141" s="9"/>
      <c r="AO141" s="9"/>
      <c r="AP141" s="9"/>
      <c r="AQ141" s="9"/>
      <c r="AR141" s="9"/>
      <c r="AS141" s="9"/>
      <c r="AT141" s="9"/>
      <c r="AU141" s="9"/>
      <c r="AV141" s="9"/>
      <c r="AW141" s="9"/>
      <c r="AX141" s="9"/>
      <c r="AY141" s="9"/>
      <c r="AZ141" s="9"/>
      <c r="BA141" s="9"/>
      <c r="BB141" s="9"/>
      <c r="BC141" s="9"/>
      <c r="BD141" s="9"/>
      <c r="BE141" s="9"/>
    </row>
    <row r="142" spans="40:57" s="8" customFormat="1" ht="12.75">
      <c r="AN142" s="9"/>
      <c r="AO142" s="9"/>
      <c r="AP142" s="9"/>
      <c r="AQ142" s="9"/>
      <c r="AR142" s="9"/>
      <c r="AS142" s="9"/>
      <c r="AT142" s="9"/>
      <c r="AU142" s="9"/>
      <c r="AV142" s="9"/>
      <c r="AW142" s="9"/>
      <c r="AX142" s="9"/>
      <c r="AY142" s="9"/>
      <c r="AZ142" s="9"/>
      <c r="BA142" s="9"/>
      <c r="BB142" s="9"/>
      <c r="BC142" s="9"/>
      <c r="BD142" s="9"/>
      <c r="BE142" s="9"/>
    </row>
    <row r="143" spans="40:57" s="8" customFormat="1" ht="12.75">
      <c r="AN143" s="9"/>
      <c r="AO143" s="9"/>
      <c r="AP143" s="9"/>
      <c r="AQ143" s="9"/>
      <c r="AR143" s="9"/>
      <c r="AS143" s="9"/>
      <c r="AT143" s="9"/>
      <c r="AU143" s="9"/>
      <c r="AV143" s="9"/>
      <c r="AW143" s="9"/>
      <c r="AX143" s="9"/>
      <c r="AY143" s="9"/>
      <c r="AZ143" s="9"/>
      <c r="BA143" s="9"/>
      <c r="BB143" s="9"/>
      <c r="BC143" s="9"/>
      <c r="BD143" s="9"/>
      <c r="BE143" s="9"/>
    </row>
    <row r="144" spans="40:57" s="8" customFormat="1" ht="12.75">
      <c r="AN144" s="9"/>
      <c r="AO144" s="9"/>
      <c r="AP144" s="9"/>
      <c r="AQ144" s="9"/>
      <c r="AR144" s="9"/>
      <c r="AS144" s="9"/>
      <c r="AT144" s="9"/>
      <c r="AU144" s="9"/>
      <c r="AV144" s="9"/>
      <c r="AW144" s="9"/>
      <c r="AX144" s="9"/>
      <c r="AY144" s="9"/>
      <c r="AZ144" s="9"/>
      <c r="BA144" s="9"/>
      <c r="BB144" s="9"/>
      <c r="BC144" s="9"/>
      <c r="BD144" s="9"/>
      <c r="BE144" s="9"/>
    </row>
    <row r="145" spans="40:57" s="8" customFormat="1" ht="12.75">
      <c r="AN145" s="9"/>
      <c r="AO145" s="9"/>
      <c r="AP145" s="9"/>
      <c r="AQ145" s="9"/>
      <c r="AR145" s="9"/>
      <c r="AS145" s="9"/>
      <c r="AT145" s="9"/>
      <c r="AU145" s="9"/>
      <c r="AV145" s="9"/>
      <c r="AW145" s="9"/>
      <c r="AX145" s="9"/>
      <c r="AY145" s="9"/>
      <c r="AZ145" s="9"/>
      <c r="BA145" s="9"/>
      <c r="BB145" s="9"/>
      <c r="BC145" s="9"/>
      <c r="BD145" s="9"/>
      <c r="BE145" s="9"/>
    </row>
    <row r="146" spans="40:57" s="8" customFormat="1" ht="12.75">
      <c r="AN146" s="9"/>
      <c r="AO146" s="9"/>
      <c r="AP146" s="9"/>
      <c r="AQ146" s="9"/>
      <c r="AR146" s="9"/>
      <c r="AS146" s="9"/>
      <c r="AT146" s="9"/>
      <c r="AU146" s="9"/>
      <c r="AV146" s="9"/>
      <c r="AW146" s="9"/>
      <c r="AX146" s="9"/>
      <c r="AY146" s="9"/>
      <c r="AZ146" s="9"/>
      <c r="BA146" s="9"/>
      <c r="BB146" s="9"/>
      <c r="BC146" s="9"/>
      <c r="BD146" s="9"/>
      <c r="BE146" s="9"/>
    </row>
    <row r="147" spans="40:57" s="8" customFormat="1" ht="12.75">
      <c r="AN147" s="9"/>
      <c r="AO147" s="9"/>
      <c r="AP147" s="9"/>
      <c r="AQ147" s="9"/>
      <c r="AR147" s="9"/>
      <c r="AS147" s="9"/>
      <c r="AT147" s="9"/>
      <c r="AU147" s="9"/>
      <c r="AV147" s="9"/>
      <c r="AW147" s="9"/>
      <c r="AX147" s="9"/>
      <c r="AY147" s="9"/>
      <c r="AZ147" s="9"/>
      <c r="BA147" s="9"/>
      <c r="BB147" s="9"/>
      <c r="BC147" s="9"/>
      <c r="BD147" s="9"/>
      <c r="BE147" s="9"/>
    </row>
    <row r="148" spans="40:57" s="8" customFormat="1" ht="12.75">
      <c r="AN148" s="9"/>
      <c r="AO148" s="9"/>
      <c r="AP148" s="9"/>
      <c r="AQ148" s="9"/>
      <c r="AR148" s="9"/>
      <c r="AS148" s="9"/>
      <c r="AT148" s="9"/>
      <c r="AU148" s="9"/>
      <c r="AV148" s="9"/>
      <c r="AW148" s="9"/>
      <c r="AX148" s="9"/>
      <c r="AY148" s="9"/>
      <c r="AZ148" s="9"/>
      <c r="BA148" s="9"/>
      <c r="BB148" s="9"/>
      <c r="BC148" s="9"/>
      <c r="BD148" s="9"/>
      <c r="BE148" s="9"/>
    </row>
    <row r="149" spans="40:57" s="8" customFormat="1" ht="12.75">
      <c r="AN149" s="9"/>
      <c r="AO149" s="9"/>
      <c r="AP149" s="9"/>
      <c r="AQ149" s="9"/>
      <c r="AR149" s="9"/>
      <c r="AS149" s="9"/>
      <c r="AT149" s="9"/>
      <c r="AU149" s="9"/>
      <c r="AV149" s="9"/>
      <c r="AW149" s="9"/>
      <c r="AX149" s="9"/>
      <c r="AY149" s="9"/>
      <c r="AZ149" s="9"/>
      <c r="BA149" s="9"/>
      <c r="BB149" s="9"/>
      <c r="BC149" s="9"/>
      <c r="BD149" s="9"/>
      <c r="BE149" s="9"/>
    </row>
    <row r="150" spans="40:57" s="8" customFormat="1" ht="12.75">
      <c r="AN150" s="9"/>
      <c r="AO150" s="9"/>
      <c r="AP150" s="9"/>
      <c r="AQ150" s="9"/>
      <c r="AR150" s="9"/>
      <c r="AS150" s="9"/>
      <c r="AT150" s="9"/>
      <c r="AU150" s="9"/>
      <c r="AV150" s="9"/>
      <c r="AW150" s="9"/>
      <c r="AX150" s="9"/>
      <c r="AY150" s="9"/>
      <c r="AZ150" s="9"/>
      <c r="BA150" s="9"/>
      <c r="BB150" s="9"/>
      <c r="BC150" s="9"/>
      <c r="BD150" s="9"/>
      <c r="BE150" s="9"/>
    </row>
    <row r="151" spans="40:57" s="8" customFormat="1" ht="12.75">
      <c r="AN151" s="9"/>
      <c r="AO151" s="9"/>
      <c r="AP151" s="9"/>
      <c r="AQ151" s="9"/>
      <c r="AR151" s="9"/>
      <c r="AS151" s="9"/>
      <c r="AT151" s="9"/>
      <c r="AU151" s="9"/>
      <c r="AV151" s="9"/>
      <c r="AW151" s="9"/>
      <c r="AX151" s="9"/>
      <c r="AY151" s="9"/>
      <c r="AZ151" s="9"/>
      <c r="BA151" s="9"/>
      <c r="BB151" s="9"/>
      <c r="BC151" s="9"/>
      <c r="BD151" s="9"/>
      <c r="BE151" s="9"/>
    </row>
    <row r="152" spans="40:57" s="8" customFormat="1" ht="12.75">
      <c r="AN152" s="9"/>
      <c r="AO152" s="9"/>
      <c r="AP152" s="9"/>
      <c r="AQ152" s="9"/>
      <c r="AR152" s="9"/>
      <c r="AS152" s="9"/>
      <c r="AT152" s="9"/>
      <c r="AU152" s="9"/>
      <c r="AV152" s="9"/>
      <c r="AW152" s="9"/>
      <c r="AX152" s="9"/>
      <c r="AY152" s="9"/>
      <c r="AZ152" s="9"/>
      <c r="BA152" s="9"/>
      <c r="BB152" s="9"/>
      <c r="BC152" s="9"/>
      <c r="BD152" s="9"/>
      <c r="BE152" s="9"/>
    </row>
    <row r="153" spans="40:57" s="8" customFormat="1" ht="12.75">
      <c r="AN153" s="9"/>
      <c r="AO153" s="9"/>
      <c r="AP153" s="9"/>
      <c r="AQ153" s="9"/>
      <c r="AR153" s="9"/>
      <c r="AS153" s="9"/>
      <c r="AT153" s="9"/>
      <c r="AU153" s="9"/>
      <c r="AV153" s="9"/>
      <c r="AW153" s="9"/>
      <c r="AX153" s="9"/>
      <c r="AY153" s="9"/>
      <c r="AZ153" s="9"/>
      <c r="BA153" s="9"/>
      <c r="BB153" s="9"/>
      <c r="BC153" s="9"/>
      <c r="BD153" s="9"/>
      <c r="BE153" s="9"/>
    </row>
    <row r="154" spans="40:57" s="8" customFormat="1" ht="12.75">
      <c r="AN154" s="9"/>
      <c r="AO154" s="9"/>
      <c r="AP154" s="9"/>
      <c r="AQ154" s="9"/>
      <c r="AR154" s="9"/>
      <c r="AS154" s="9"/>
      <c r="AT154" s="9"/>
      <c r="AU154" s="9"/>
      <c r="AV154" s="9"/>
      <c r="AW154" s="9"/>
      <c r="AX154" s="9"/>
      <c r="AY154" s="9"/>
      <c r="AZ154" s="9"/>
      <c r="BA154" s="9"/>
      <c r="BB154" s="9"/>
      <c r="BC154" s="9"/>
      <c r="BD154" s="9"/>
      <c r="BE154" s="9"/>
    </row>
    <row r="155" spans="40:57" s="8" customFormat="1" ht="12.75">
      <c r="AN155" s="9"/>
      <c r="AO155" s="9"/>
      <c r="AP155" s="9"/>
      <c r="AQ155" s="9"/>
      <c r="AR155" s="9"/>
      <c r="AS155" s="9"/>
      <c r="AT155" s="9"/>
      <c r="AU155" s="9"/>
      <c r="AV155" s="9"/>
      <c r="AW155" s="9"/>
      <c r="AX155" s="9"/>
      <c r="AY155" s="9"/>
      <c r="AZ155" s="9"/>
      <c r="BA155" s="9"/>
      <c r="BB155" s="9"/>
      <c r="BC155" s="9"/>
      <c r="BD155" s="9"/>
      <c r="BE155" s="9"/>
    </row>
    <row r="156" spans="40:57" s="8" customFormat="1" ht="12.75">
      <c r="AN156" s="9"/>
      <c r="AO156" s="9"/>
      <c r="AP156" s="9"/>
      <c r="AQ156" s="9"/>
      <c r="AR156" s="9"/>
      <c r="AS156" s="9"/>
      <c r="AT156" s="9"/>
      <c r="AU156" s="9"/>
      <c r="AV156" s="9"/>
      <c r="AW156" s="9"/>
      <c r="AX156" s="9"/>
      <c r="AY156" s="9"/>
      <c r="AZ156" s="9"/>
      <c r="BA156" s="9"/>
      <c r="BB156" s="9"/>
      <c r="BC156" s="9"/>
      <c r="BD156" s="9"/>
      <c r="BE156" s="9"/>
    </row>
    <row r="157" spans="40:57" s="8" customFormat="1" ht="12.75">
      <c r="AN157" s="9"/>
      <c r="AO157" s="9"/>
      <c r="AP157" s="9"/>
      <c r="AQ157" s="9"/>
      <c r="AR157" s="9"/>
      <c r="AS157" s="9"/>
      <c r="AT157" s="9"/>
      <c r="AU157" s="9"/>
      <c r="AV157" s="9"/>
      <c r="AW157" s="9"/>
      <c r="AX157" s="9"/>
      <c r="AY157" s="9"/>
      <c r="AZ157" s="9"/>
      <c r="BA157" s="9"/>
      <c r="BB157" s="9"/>
      <c r="BC157" s="9"/>
      <c r="BD157" s="9"/>
      <c r="BE157" s="9"/>
    </row>
    <row r="158" spans="40:57" s="8" customFormat="1" ht="12.75">
      <c r="AN158" s="9"/>
      <c r="AO158" s="9"/>
      <c r="AP158" s="9"/>
      <c r="AQ158" s="9"/>
      <c r="AR158" s="9"/>
      <c r="AS158" s="9"/>
      <c r="AT158" s="9"/>
      <c r="AU158" s="9"/>
      <c r="AV158" s="9"/>
      <c r="AW158" s="9"/>
      <c r="AX158" s="9"/>
      <c r="AY158" s="9"/>
      <c r="AZ158" s="9"/>
      <c r="BA158" s="9"/>
      <c r="BB158" s="9"/>
      <c r="BC158" s="9"/>
      <c r="BD158" s="9"/>
      <c r="BE158" s="9"/>
    </row>
    <row r="159" spans="40:57" s="8" customFormat="1" ht="12.75">
      <c r="AN159" s="9"/>
      <c r="AO159" s="9"/>
      <c r="AP159" s="9"/>
      <c r="AQ159" s="9"/>
      <c r="AR159" s="9"/>
      <c r="AS159" s="9"/>
      <c r="AT159" s="9"/>
      <c r="AU159" s="9"/>
      <c r="AV159" s="9"/>
      <c r="AW159" s="9"/>
      <c r="AX159" s="9"/>
      <c r="AY159" s="9"/>
      <c r="AZ159" s="9"/>
      <c r="BA159" s="9"/>
      <c r="BB159" s="9"/>
      <c r="BC159" s="9"/>
      <c r="BD159" s="9"/>
      <c r="BE159" s="9"/>
    </row>
    <row r="160" spans="40:57" s="8" customFormat="1" ht="12.75">
      <c r="AN160" s="9"/>
      <c r="AO160" s="9"/>
      <c r="AP160" s="9"/>
      <c r="AQ160" s="9"/>
      <c r="AR160" s="9"/>
      <c r="AS160" s="9"/>
      <c r="AT160" s="9"/>
      <c r="AU160" s="9"/>
      <c r="AV160" s="9"/>
      <c r="AW160" s="9"/>
      <c r="AX160" s="9"/>
      <c r="AY160" s="9"/>
      <c r="AZ160" s="9"/>
      <c r="BA160" s="9"/>
      <c r="BB160" s="9"/>
      <c r="BC160" s="9"/>
      <c r="BD160" s="9"/>
      <c r="BE160" s="9"/>
    </row>
    <row r="161" spans="40:57" s="8" customFormat="1" ht="12.75">
      <c r="AN161" s="9"/>
      <c r="AO161" s="9"/>
      <c r="AP161" s="9"/>
      <c r="AQ161" s="9"/>
      <c r="AR161" s="9"/>
      <c r="AS161" s="9"/>
      <c r="AT161" s="9"/>
      <c r="AU161" s="9"/>
      <c r="AV161" s="9"/>
      <c r="AW161" s="9"/>
      <c r="AX161" s="9"/>
      <c r="AY161" s="9"/>
      <c r="AZ161" s="9"/>
      <c r="BA161" s="9"/>
      <c r="BB161" s="9"/>
      <c r="BC161" s="9"/>
      <c r="BD161" s="9"/>
      <c r="BE161" s="9"/>
    </row>
    <row r="162" spans="40:57" s="8" customFormat="1" ht="12.75">
      <c r="AN162" s="9"/>
      <c r="AO162" s="9"/>
      <c r="AP162" s="9"/>
      <c r="AQ162" s="9"/>
      <c r="AR162" s="9"/>
      <c r="AS162" s="9"/>
      <c r="AT162" s="9"/>
      <c r="AU162" s="9"/>
      <c r="AV162" s="9"/>
      <c r="AW162" s="9"/>
      <c r="AX162" s="9"/>
      <c r="AY162" s="9"/>
      <c r="AZ162" s="9"/>
      <c r="BA162" s="9"/>
      <c r="BB162" s="9"/>
      <c r="BC162" s="9"/>
      <c r="BD162" s="9"/>
      <c r="BE162" s="9"/>
    </row>
    <row r="163" spans="40:57" s="8" customFormat="1" ht="12.75">
      <c r="AN163" s="9"/>
      <c r="AO163" s="9"/>
      <c r="AP163" s="9"/>
      <c r="AQ163" s="9"/>
      <c r="AR163" s="9"/>
      <c r="AS163" s="9"/>
      <c r="AT163" s="9"/>
      <c r="AU163" s="9"/>
      <c r="AV163" s="9"/>
      <c r="AW163" s="9"/>
      <c r="AX163" s="9"/>
      <c r="AY163" s="9"/>
      <c r="AZ163" s="9"/>
      <c r="BA163" s="9"/>
      <c r="BB163" s="9"/>
      <c r="BC163" s="9"/>
      <c r="BD163" s="9"/>
      <c r="BE163" s="9"/>
    </row>
    <row r="164" spans="40:57" s="8" customFormat="1" ht="12.75">
      <c r="AN164" s="9"/>
      <c r="AO164" s="9"/>
      <c r="AP164" s="9"/>
      <c r="AQ164" s="9"/>
      <c r="AR164" s="9"/>
      <c r="AS164" s="9"/>
      <c r="AT164" s="9"/>
      <c r="AU164" s="9"/>
      <c r="AV164" s="9"/>
      <c r="AW164" s="9"/>
      <c r="AX164" s="9"/>
      <c r="AY164" s="9"/>
      <c r="AZ164" s="9"/>
      <c r="BA164" s="9"/>
      <c r="BB164" s="9"/>
      <c r="BC164" s="9"/>
      <c r="BD164" s="9"/>
      <c r="BE164" s="9"/>
    </row>
    <row r="165" spans="40:57" s="8" customFormat="1" ht="12.75">
      <c r="AN165" s="9"/>
      <c r="AO165" s="9"/>
      <c r="AP165" s="9"/>
      <c r="AQ165" s="9"/>
      <c r="AR165" s="9"/>
      <c r="AS165" s="9"/>
      <c r="AT165" s="9"/>
      <c r="AU165" s="9"/>
      <c r="AV165" s="9"/>
      <c r="AW165" s="9"/>
      <c r="AX165" s="9"/>
      <c r="AY165" s="9"/>
      <c r="AZ165" s="9"/>
      <c r="BA165" s="9"/>
      <c r="BB165" s="9"/>
      <c r="BC165" s="9"/>
      <c r="BD165" s="9"/>
      <c r="BE165" s="9"/>
    </row>
    <row r="166" spans="40:57" s="8" customFormat="1" ht="12.75">
      <c r="AN166" s="9"/>
      <c r="AO166" s="9"/>
      <c r="AP166" s="9"/>
      <c r="AQ166" s="9"/>
      <c r="AR166" s="9"/>
      <c r="AS166" s="9"/>
      <c r="AT166" s="9"/>
      <c r="AU166" s="9"/>
      <c r="AV166" s="9"/>
      <c r="AW166" s="9"/>
      <c r="AX166" s="9"/>
      <c r="AY166" s="9"/>
      <c r="AZ166" s="9"/>
      <c r="BA166" s="9"/>
      <c r="BB166" s="9"/>
      <c r="BC166" s="9"/>
      <c r="BD166" s="9"/>
      <c r="BE166" s="9"/>
    </row>
    <row r="167" spans="40:57" s="8" customFormat="1" ht="12.75">
      <c r="AN167" s="9"/>
      <c r="AO167" s="9"/>
      <c r="AP167" s="9"/>
      <c r="AQ167" s="9"/>
      <c r="AR167" s="9"/>
      <c r="AS167" s="9"/>
      <c r="AT167" s="9"/>
      <c r="AU167" s="9"/>
      <c r="AV167" s="9"/>
      <c r="AW167" s="9"/>
      <c r="AX167" s="9"/>
      <c r="AY167" s="9"/>
      <c r="AZ167" s="9"/>
      <c r="BA167" s="9"/>
      <c r="BB167" s="9"/>
      <c r="BC167" s="9"/>
      <c r="BD167" s="9"/>
      <c r="BE167" s="9"/>
    </row>
    <row r="168" spans="40:57" s="8" customFormat="1" ht="12.75">
      <c r="AN168" s="9"/>
      <c r="AO168" s="9"/>
      <c r="AP168" s="9"/>
      <c r="AQ168" s="9"/>
      <c r="AR168" s="9"/>
      <c r="AS168" s="9"/>
      <c r="AT168" s="9"/>
      <c r="AU168" s="9"/>
      <c r="AV168" s="9"/>
      <c r="AW168" s="9"/>
      <c r="AX168" s="9"/>
      <c r="AY168" s="9"/>
      <c r="AZ168" s="9"/>
      <c r="BA168" s="9"/>
      <c r="BB168" s="9"/>
      <c r="BC168" s="9"/>
      <c r="BD168" s="9"/>
      <c r="BE168" s="9"/>
    </row>
    <row r="169" spans="40:57" s="8" customFormat="1" ht="12.75">
      <c r="AN169" s="9"/>
      <c r="AO169" s="9"/>
      <c r="AP169" s="9"/>
      <c r="AQ169" s="9"/>
      <c r="AR169" s="9"/>
      <c r="AS169" s="9"/>
      <c r="AT169" s="9"/>
      <c r="AU169" s="9"/>
      <c r="AV169" s="9"/>
      <c r="AW169" s="9"/>
      <c r="AX169" s="9"/>
      <c r="AY169" s="9"/>
      <c r="AZ169" s="9"/>
      <c r="BA169" s="9"/>
      <c r="BB169" s="9"/>
      <c r="BC169" s="9"/>
      <c r="BD169" s="9"/>
      <c r="BE169" s="9"/>
    </row>
    <row r="170" spans="40:57" s="8" customFormat="1" ht="12.75">
      <c r="AN170" s="9"/>
      <c r="AO170" s="9"/>
      <c r="AP170" s="9"/>
      <c r="AQ170" s="9"/>
      <c r="AR170" s="9"/>
      <c r="AS170" s="9"/>
      <c r="AT170" s="9"/>
      <c r="AU170" s="9"/>
      <c r="AV170" s="9"/>
      <c r="AW170" s="9"/>
      <c r="AX170" s="9"/>
      <c r="AY170" s="9"/>
      <c r="AZ170" s="9"/>
      <c r="BA170" s="9"/>
      <c r="BB170" s="9"/>
      <c r="BC170" s="9"/>
      <c r="BD170" s="9"/>
      <c r="BE170" s="9"/>
    </row>
    <row r="171" spans="40:57" s="8" customFormat="1" ht="12.75">
      <c r="AN171" s="9"/>
      <c r="AO171" s="9"/>
      <c r="AP171" s="9"/>
      <c r="AQ171" s="9"/>
      <c r="AR171" s="9"/>
      <c r="AS171" s="9"/>
      <c r="AT171" s="9"/>
      <c r="AU171" s="9"/>
      <c r="AV171" s="9"/>
      <c r="AW171" s="9"/>
      <c r="AX171" s="9"/>
      <c r="AY171" s="9"/>
      <c r="AZ171" s="9"/>
      <c r="BA171" s="9"/>
      <c r="BB171" s="9"/>
      <c r="BC171" s="9"/>
      <c r="BD171" s="9"/>
      <c r="BE171" s="9"/>
    </row>
    <row r="172" spans="40:57" s="8" customFormat="1" ht="12.75">
      <c r="AN172" s="9"/>
      <c r="AO172" s="9"/>
      <c r="AP172" s="9"/>
      <c r="AQ172" s="9"/>
      <c r="AR172" s="9"/>
      <c r="AS172" s="9"/>
      <c r="AT172" s="9"/>
      <c r="AU172" s="9"/>
      <c r="AV172" s="9"/>
      <c r="AW172" s="9"/>
      <c r="AX172" s="9"/>
      <c r="AY172" s="9"/>
      <c r="AZ172" s="9"/>
      <c r="BA172" s="9"/>
      <c r="BB172" s="9"/>
      <c r="BC172" s="9"/>
      <c r="BD172" s="9"/>
      <c r="BE172" s="9"/>
    </row>
    <row r="173" spans="40:57" s="8" customFormat="1" ht="12.75">
      <c r="AN173" s="9"/>
      <c r="AO173" s="9"/>
      <c r="AP173" s="9"/>
      <c r="AQ173" s="9"/>
      <c r="AR173" s="9"/>
      <c r="AS173" s="9"/>
      <c r="AT173" s="9"/>
      <c r="AU173" s="9"/>
      <c r="AV173" s="9"/>
      <c r="AW173" s="9"/>
      <c r="AX173" s="9"/>
      <c r="AY173" s="9"/>
      <c r="AZ173" s="9"/>
      <c r="BA173" s="9"/>
      <c r="BB173" s="9"/>
      <c r="BC173" s="9"/>
      <c r="BD173" s="9"/>
      <c r="BE173" s="9"/>
    </row>
    <row r="174" spans="40:57" s="8" customFormat="1" ht="12.75">
      <c r="AN174" s="9"/>
      <c r="AO174" s="9"/>
      <c r="AP174" s="9"/>
      <c r="AQ174" s="9"/>
      <c r="AR174" s="9"/>
      <c r="AS174" s="9"/>
      <c r="AT174" s="9"/>
      <c r="AU174" s="9"/>
      <c r="AV174" s="9"/>
      <c r="AW174" s="9"/>
      <c r="AX174" s="9"/>
      <c r="AY174" s="9"/>
      <c r="AZ174" s="9"/>
      <c r="BA174" s="9"/>
      <c r="BB174" s="9"/>
      <c r="BC174" s="9"/>
      <c r="BD174" s="9"/>
      <c r="BE174" s="9"/>
    </row>
    <row r="175" spans="40:57" s="8" customFormat="1" ht="12.75">
      <c r="AN175" s="9"/>
      <c r="AO175" s="9"/>
      <c r="AP175" s="9"/>
      <c r="AQ175" s="9"/>
      <c r="AR175" s="9"/>
      <c r="AS175" s="9"/>
      <c r="AT175" s="9"/>
      <c r="AU175" s="9"/>
      <c r="AV175" s="9"/>
      <c r="AW175" s="9"/>
      <c r="AX175" s="9"/>
      <c r="AY175" s="9"/>
      <c r="AZ175" s="9"/>
      <c r="BA175" s="9"/>
      <c r="BB175" s="9"/>
      <c r="BC175" s="9"/>
      <c r="BD175" s="9"/>
      <c r="BE175" s="9"/>
    </row>
    <row r="176" spans="40:57" s="8" customFormat="1" ht="12.75">
      <c r="AN176" s="9"/>
      <c r="AO176" s="9"/>
      <c r="AP176" s="9"/>
      <c r="AQ176" s="9"/>
      <c r="AR176" s="9"/>
      <c r="AS176" s="9"/>
      <c r="AT176" s="9"/>
      <c r="AU176" s="9"/>
      <c r="AV176" s="9"/>
      <c r="AW176" s="9"/>
      <c r="AX176" s="9"/>
      <c r="AY176" s="9"/>
      <c r="AZ176" s="9"/>
      <c r="BA176" s="9"/>
      <c r="BB176" s="9"/>
      <c r="BC176" s="9"/>
      <c r="BD176" s="9"/>
      <c r="BE176" s="9"/>
    </row>
    <row r="177" spans="40:57" s="8" customFormat="1" ht="12.75">
      <c r="AN177" s="9"/>
      <c r="AO177" s="9"/>
      <c r="AP177" s="9"/>
      <c r="AQ177" s="9"/>
      <c r="AR177" s="9"/>
      <c r="AS177" s="9"/>
      <c r="AT177" s="9"/>
      <c r="AU177" s="9"/>
      <c r="AV177" s="9"/>
      <c r="AW177" s="9"/>
      <c r="AX177" s="9"/>
      <c r="AY177" s="9"/>
      <c r="AZ177" s="9"/>
      <c r="BA177" s="9"/>
      <c r="BB177" s="9"/>
      <c r="BC177" s="9"/>
      <c r="BD177" s="9"/>
      <c r="BE177" s="9"/>
    </row>
    <row r="178" spans="40:57" s="8" customFormat="1" ht="12.75">
      <c r="AN178" s="9"/>
      <c r="AO178" s="9"/>
      <c r="AP178" s="9"/>
      <c r="AQ178" s="9"/>
      <c r="AR178" s="9"/>
      <c r="AS178" s="9"/>
      <c r="AT178" s="9"/>
      <c r="AU178" s="9"/>
      <c r="AV178" s="9"/>
      <c r="AW178" s="9"/>
      <c r="AX178" s="9"/>
      <c r="AY178" s="9"/>
      <c r="AZ178" s="9"/>
      <c r="BA178" s="9"/>
      <c r="BB178" s="9"/>
      <c r="BC178" s="9"/>
      <c r="BD178" s="9"/>
      <c r="BE178" s="9"/>
    </row>
    <row r="179" spans="40:57" s="8" customFormat="1" ht="12.75">
      <c r="AN179" s="9"/>
      <c r="AO179" s="9"/>
      <c r="AP179" s="9"/>
      <c r="AQ179" s="9"/>
      <c r="AR179" s="9"/>
      <c r="AS179" s="9"/>
      <c r="AT179" s="9"/>
      <c r="AU179" s="9"/>
      <c r="AV179" s="9"/>
      <c r="AW179" s="9"/>
      <c r="AX179" s="9"/>
      <c r="AY179" s="9"/>
      <c r="AZ179" s="9"/>
      <c r="BA179" s="9"/>
      <c r="BB179" s="9"/>
      <c r="BC179" s="9"/>
      <c r="BD179" s="9"/>
      <c r="BE179" s="9"/>
    </row>
    <row r="180" spans="40:57" s="8" customFormat="1" ht="12.75">
      <c r="AN180" s="9"/>
      <c r="AO180" s="9"/>
      <c r="AP180" s="9"/>
      <c r="AQ180" s="9"/>
      <c r="AR180" s="9"/>
      <c r="AS180" s="9"/>
      <c r="AT180" s="9"/>
      <c r="AU180" s="9"/>
      <c r="AV180" s="9"/>
      <c r="AW180" s="9"/>
      <c r="AX180" s="9"/>
      <c r="AY180" s="9"/>
      <c r="AZ180" s="9"/>
      <c r="BA180" s="9"/>
      <c r="BB180" s="9"/>
      <c r="BC180" s="9"/>
      <c r="BD180" s="9"/>
      <c r="BE180" s="9"/>
    </row>
    <row r="181" spans="40:57" s="8" customFormat="1" ht="12.75">
      <c r="AN181" s="9"/>
      <c r="AO181" s="9"/>
      <c r="AP181" s="9"/>
      <c r="AQ181" s="9"/>
      <c r="AR181" s="9"/>
      <c r="AS181" s="9"/>
      <c r="AT181" s="9"/>
      <c r="AU181" s="9"/>
      <c r="AV181" s="9"/>
      <c r="AW181" s="9"/>
      <c r="AX181" s="9"/>
      <c r="AY181" s="9"/>
      <c r="AZ181" s="9"/>
      <c r="BA181" s="9"/>
      <c r="BB181" s="9"/>
      <c r="BC181" s="9"/>
      <c r="BD181" s="9"/>
      <c r="BE181" s="9"/>
    </row>
    <row r="182" spans="40:57" s="8" customFormat="1" ht="12.75">
      <c r="AN182" s="9"/>
      <c r="AO182" s="9"/>
      <c r="AP182" s="9"/>
      <c r="AQ182" s="9"/>
      <c r="AR182" s="9"/>
      <c r="AS182" s="9"/>
      <c r="AT182" s="9"/>
      <c r="AU182" s="9"/>
      <c r="AV182" s="9"/>
      <c r="AW182" s="9"/>
      <c r="AX182" s="9"/>
      <c r="AY182" s="9"/>
      <c r="AZ182" s="9"/>
      <c r="BA182" s="9"/>
      <c r="BB182" s="9"/>
      <c r="BC182" s="9"/>
      <c r="BD182" s="9"/>
      <c r="BE182" s="9"/>
    </row>
    <row r="183" spans="40:57" s="8" customFormat="1" ht="12.75">
      <c r="AN183" s="9"/>
      <c r="AO183" s="9"/>
      <c r="AP183" s="9"/>
      <c r="AQ183" s="9"/>
      <c r="AR183" s="9"/>
      <c r="AS183" s="9"/>
      <c r="AT183" s="9"/>
      <c r="AU183" s="9"/>
      <c r="AV183" s="9"/>
      <c r="AW183" s="9"/>
      <c r="AX183" s="9"/>
      <c r="AY183" s="9"/>
      <c r="AZ183" s="9"/>
      <c r="BA183" s="9"/>
      <c r="BB183" s="9"/>
      <c r="BC183" s="9"/>
      <c r="BD183" s="9"/>
      <c r="BE183" s="9"/>
    </row>
    <row r="184" spans="40:57" s="8" customFormat="1" ht="12.75">
      <c r="AN184" s="9"/>
      <c r="AO184" s="9"/>
      <c r="AP184" s="9"/>
      <c r="AQ184" s="9"/>
      <c r="AR184" s="9"/>
      <c r="AS184" s="9"/>
      <c r="AT184" s="9"/>
      <c r="AU184" s="9"/>
      <c r="AV184" s="9"/>
      <c r="AW184" s="9"/>
      <c r="AX184" s="9"/>
      <c r="AY184" s="9"/>
      <c r="AZ184" s="9"/>
      <c r="BA184" s="9"/>
      <c r="BB184" s="9"/>
      <c r="BC184" s="9"/>
      <c r="BD184" s="9"/>
      <c r="BE184" s="9"/>
    </row>
    <row r="185" spans="40:57" s="8" customFormat="1" ht="12.75">
      <c r="AN185" s="9"/>
      <c r="AO185" s="9"/>
      <c r="AP185" s="9"/>
      <c r="AQ185" s="9"/>
      <c r="AR185" s="9"/>
      <c r="AS185" s="9"/>
      <c r="AT185" s="9"/>
      <c r="AU185" s="9"/>
      <c r="AV185" s="9"/>
      <c r="AW185" s="9"/>
      <c r="AX185" s="9"/>
      <c r="AY185" s="9"/>
      <c r="AZ185" s="9"/>
      <c r="BA185" s="9"/>
      <c r="BB185" s="9"/>
      <c r="BC185" s="9"/>
      <c r="BD185" s="9"/>
      <c r="BE185" s="9"/>
    </row>
    <row r="186" spans="40:57" s="8" customFormat="1" ht="12.75">
      <c r="AN186" s="9"/>
      <c r="AO186" s="9"/>
      <c r="AP186" s="9"/>
      <c r="AQ186" s="9"/>
      <c r="AR186" s="9"/>
      <c r="AS186" s="9"/>
      <c r="AT186" s="9"/>
      <c r="AU186" s="9"/>
      <c r="AV186" s="9"/>
      <c r="AW186" s="9"/>
      <c r="AX186" s="9"/>
      <c r="AY186" s="9"/>
      <c r="AZ186" s="9"/>
      <c r="BA186" s="9"/>
      <c r="BB186" s="9"/>
      <c r="BC186" s="9"/>
      <c r="BD186" s="9"/>
      <c r="BE186" s="9"/>
    </row>
    <row r="187" spans="2:57" s="8" customFormat="1" ht="12.75">
      <c r="B187" s="9"/>
      <c r="C187" s="9"/>
      <c r="D187" s="9"/>
      <c r="E187" s="9"/>
      <c r="F187" s="9"/>
      <c r="G187" s="9"/>
      <c r="H187" s="9"/>
      <c r="I187" s="9"/>
      <c r="J187" s="9"/>
      <c r="K187" s="9"/>
      <c r="L187" s="9"/>
      <c r="M187" s="9"/>
      <c r="N187" s="9"/>
      <c r="O187" s="9"/>
      <c r="P187" s="9"/>
      <c r="Q187" s="9"/>
      <c r="R187" s="9"/>
      <c r="S187" s="9"/>
      <c r="T187" s="9"/>
      <c r="U187" s="9"/>
      <c r="V187" s="9"/>
      <c r="W187" s="9"/>
      <c r="X187" s="9"/>
      <c r="Y187" s="9"/>
      <c r="AN187" s="9"/>
      <c r="AO187" s="9"/>
      <c r="AP187" s="9"/>
      <c r="AQ187" s="9"/>
      <c r="AR187" s="9"/>
      <c r="AS187" s="9"/>
      <c r="AT187" s="9"/>
      <c r="AU187" s="9"/>
      <c r="AV187" s="9"/>
      <c r="AW187" s="9"/>
      <c r="AX187" s="9"/>
      <c r="AY187" s="9"/>
      <c r="AZ187" s="9"/>
      <c r="BA187" s="9"/>
      <c r="BB187" s="9"/>
      <c r="BC187" s="9"/>
      <c r="BD187" s="9"/>
      <c r="BE187" s="9"/>
    </row>
    <row r="188" spans="2:57" s="8" customFormat="1" ht="12.75">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219"/>
      <c r="AN188" s="9"/>
      <c r="AO188" s="9"/>
      <c r="AP188" s="9"/>
      <c r="AQ188" s="9"/>
      <c r="AR188" s="9"/>
      <c r="AS188" s="9"/>
      <c r="AT188" s="9"/>
      <c r="AU188" s="9"/>
      <c r="AV188" s="9"/>
      <c r="AW188" s="9"/>
      <c r="AX188" s="9"/>
      <c r="AY188" s="9"/>
      <c r="AZ188" s="9"/>
      <c r="BA188" s="9"/>
      <c r="BB188" s="9"/>
      <c r="BC188" s="9"/>
      <c r="BD188" s="9"/>
      <c r="BE188" s="9"/>
    </row>
    <row r="189" spans="2:57" s="8" customFormat="1" ht="12.75">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219"/>
      <c r="AN189" s="9"/>
      <c r="AO189" s="9"/>
      <c r="AP189" s="9"/>
      <c r="AQ189" s="9"/>
      <c r="AR189" s="9"/>
      <c r="AS189" s="9"/>
      <c r="AT189" s="9"/>
      <c r="AU189" s="9"/>
      <c r="AV189" s="9"/>
      <c r="AW189" s="9"/>
      <c r="AX189" s="9"/>
      <c r="AY189" s="9"/>
      <c r="AZ189" s="9"/>
      <c r="BA189" s="9"/>
      <c r="BB189" s="9"/>
      <c r="BC189" s="9"/>
      <c r="BD189" s="9"/>
      <c r="BE189" s="9"/>
    </row>
    <row r="190" spans="2:57" s="8" customFormat="1" ht="12.75">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219"/>
      <c r="AN190" s="9"/>
      <c r="AO190" s="9"/>
      <c r="AP190" s="9"/>
      <c r="AQ190" s="9"/>
      <c r="AR190" s="9"/>
      <c r="AS190" s="9"/>
      <c r="AT190" s="9"/>
      <c r="AU190" s="9"/>
      <c r="AV190" s="9"/>
      <c r="AW190" s="9"/>
      <c r="AX190" s="9"/>
      <c r="AY190" s="9"/>
      <c r="AZ190" s="9"/>
      <c r="BA190" s="9"/>
      <c r="BB190" s="9"/>
      <c r="BC190" s="9"/>
      <c r="BD190" s="9"/>
      <c r="BE190" s="9"/>
    </row>
    <row r="191" spans="2:57" s="8" customFormat="1" ht="12.75">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219"/>
      <c r="AN191" s="9"/>
      <c r="AO191" s="9"/>
      <c r="AP191" s="9"/>
      <c r="AQ191" s="9"/>
      <c r="AR191" s="9"/>
      <c r="AS191" s="9"/>
      <c r="AT191" s="9"/>
      <c r="AU191" s="9"/>
      <c r="AV191" s="9"/>
      <c r="AW191" s="9"/>
      <c r="AX191" s="9"/>
      <c r="AY191" s="9"/>
      <c r="AZ191" s="9"/>
      <c r="BA191" s="9"/>
      <c r="BB191" s="9"/>
      <c r="BC191" s="9"/>
      <c r="BD191" s="9"/>
      <c r="BE191" s="9"/>
    </row>
    <row r="192" spans="2:57" s="8" customFormat="1" ht="12.75">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219"/>
      <c r="AN192" s="9"/>
      <c r="AO192" s="9"/>
      <c r="AP192" s="9"/>
      <c r="AQ192" s="9"/>
      <c r="AR192" s="9"/>
      <c r="AS192" s="9"/>
      <c r="AT192" s="9"/>
      <c r="AU192" s="9"/>
      <c r="AV192" s="9"/>
      <c r="AW192" s="9"/>
      <c r="AX192" s="9"/>
      <c r="AY192" s="9"/>
      <c r="AZ192" s="9"/>
      <c r="BA192" s="9"/>
      <c r="BB192" s="9"/>
      <c r="BC192" s="9"/>
      <c r="BD192" s="9"/>
      <c r="BE192" s="9"/>
    </row>
    <row r="193" spans="2:57" s="8" customFormat="1" ht="12.75">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219"/>
      <c r="AN193" s="9"/>
      <c r="AO193" s="9"/>
      <c r="AP193" s="9"/>
      <c r="AQ193" s="9"/>
      <c r="AR193" s="9"/>
      <c r="AS193" s="9"/>
      <c r="AT193" s="9"/>
      <c r="AU193" s="9"/>
      <c r="AV193" s="9"/>
      <c r="AW193" s="9"/>
      <c r="AX193" s="9"/>
      <c r="AY193" s="9"/>
      <c r="AZ193" s="9"/>
      <c r="BA193" s="9"/>
      <c r="BB193" s="9"/>
      <c r="BC193" s="9"/>
      <c r="BD193" s="9"/>
      <c r="BE193" s="9"/>
    </row>
    <row r="194" spans="2:57" s="8" customFormat="1" ht="12.75">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219"/>
      <c r="AN194" s="9"/>
      <c r="AO194" s="9"/>
      <c r="AP194" s="9"/>
      <c r="AQ194" s="9"/>
      <c r="AR194" s="9"/>
      <c r="AS194" s="9"/>
      <c r="AT194" s="9"/>
      <c r="AU194" s="9"/>
      <c r="AV194" s="9"/>
      <c r="AW194" s="9"/>
      <c r="AX194" s="9"/>
      <c r="AY194" s="9"/>
      <c r="AZ194" s="9"/>
      <c r="BA194" s="9"/>
      <c r="BB194" s="9"/>
      <c r="BC194" s="9"/>
      <c r="BD194" s="9"/>
      <c r="BE194" s="9"/>
    </row>
    <row r="195" spans="2:57" s="8" customFormat="1" ht="12.75">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219"/>
      <c r="AN195" s="9"/>
      <c r="AO195" s="9"/>
      <c r="AP195" s="9"/>
      <c r="AQ195" s="9"/>
      <c r="AR195" s="9"/>
      <c r="AS195" s="9"/>
      <c r="AT195" s="9"/>
      <c r="AU195" s="9"/>
      <c r="AV195" s="9"/>
      <c r="AW195" s="9"/>
      <c r="AX195" s="9"/>
      <c r="AY195" s="9"/>
      <c r="AZ195" s="9"/>
      <c r="BA195" s="9"/>
      <c r="BB195" s="9"/>
      <c r="BC195" s="9"/>
      <c r="BD195" s="9"/>
      <c r="BE195" s="9"/>
    </row>
    <row r="196" spans="2:57" s="8" customFormat="1" ht="12.75">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219"/>
      <c r="AN196" s="9"/>
      <c r="AO196" s="9"/>
      <c r="AP196" s="9"/>
      <c r="AQ196" s="9"/>
      <c r="AR196" s="9"/>
      <c r="AS196" s="9"/>
      <c r="AT196" s="9"/>
      <c r="AU196" s="9"/>
      <c r="AV196" s="9"/>
      <c r="AW196" s="9"/>
      <c r="AX196" s="9"/>
      <c r="AY196" s="9"/>
      <c r="AZ196" s="9"/>
      <c r="BA196" s="9"/>
      <c r="BB196" s="9"/>
      <c r="BC196" s="9"/>
      <c r="BD196" s="9"/>
      <c r="BE196" s="9"/>
    </row>
    <row r="197" spans="2:57" s="8" customFormat="1" ht="12.75">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219"/>
      <c r="AN197" s="9"/>
      <c r="AO197" s="9"/>
      <c r="AP197" s="9"/>
      <c r="AQ197" s="9"/>
      <c r="AR197" s="9"/>
      <c r="AS197" s="9"/>
      <c r="AT197" s="9"/>
      <c r="AU197" s="9"/>
      <c r="AV197" s="9"/>
      <c r="AW197" s="9"/>
      <c r="AX197" s="9"/>
      <c r="AY197" s="9"/>
      <c r="AZ197" s="9"/>
      <c r="BA197" s="9"/>
      <c r="BB197" s="9"/>
      <c r="BC197" s="9"/>
      <c r="BD197" s="9"/>
      <c r="BE197" s="9"/>
    </row>
    <row r="198" spans="2:57" s="8" customFormat="1" ht="12.75">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219"/>
      <c r="AN198" s="9"/>
      <c r="AO198" s="9"/>
      <c r="AP198" s="9"/>
      <c r="AQ198" s="9"/>
      <c r="AR198" s="9"/>
      <c r="AS198" s="9"/>
      <c r="AT198" s="9"/>
      <c r="AU198" s="9"/>
      <c r="AV198" s="9"/>
      <c r="AW198" s="9"/>
      <c r="AX198" s="9"/>
      <c r="AY198" s="9"/>
      <c r="AZ198" s="9"/>
      <c r="BA198" s="9"/>
      <c r="BB198" s="9"/>
      <c r="BC198" s="9"/>
      <c r="BD198" s="9"/>
      <c r="BE198" s="9"/>
    </row>
    <row r="199" spans="2:57" s="8" customFormat="1" ht="12.75">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219"/>
      <c r="AN199" s="9"/>
      <c r="AO199" s="9"/>
      <c r="AP199" s="9"/>
      <c r="AQ199" s="9"/>
      <c r="AR199" s="9"/>
      <c r="AS199" s="9"/>
      <c r="AT199" s="9"/>
      <c r="AU199" s="9"/>
      <c r="AV199" s="9"/>
      <c r="AW199" s="9"/>
      <c r="AX199" s="9"/>
      <c r="AY199" s="9"/>
      <c r="AZ199" s="9"/>
      <c r="BA199" s="9"/>
      <c r="BB199" s="9"/>
      <c r="BC199" s="9"/>
      <c r="BD199" s="9"/>
      <c r="BE199" s="9"/>
    </row>
    <row r="200" spans="2:57" s="8" customFormat="1" ht="12.75">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219"/>
      <c r="AN200" s="9"/>
      <c r="AO200" s="9"/>
      <c r="AP200" s="9"/>
      <c r="AQ200" s="9"/>
      <c r="AR200" s="9"/>
      <c r="AS200" s="9"/>
      <c r="AT200" s="9"/>
      <c r="AU200" s="9"/>
      <c r="AV200" s="9"/>
      <c r="AW200" s="9"/>
      <c r="AX200" s="9"/>
      <c r="AY200" s="9"/>
      <c r="AZ200" s="9"/>
      <c r="BA200" s="9"/>
      <c r="BB200" s="9"/>
      <c r="BC200" s="9"/>
      <c r="BD200" s="9"/>
      <c r="BE200" s="9"/>
    </row>
    <row r="201" spans="2:57" s="8" customFormat="1" ht="12.75">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219"/>
      <c r="AN201" s="9"/>
      <c r="AO201" s="9"/>
      <c r="AP201" s="9"/>
      <c r="AQ201" s="9"/>
      <c r="AR201" s="9"/>
      <c r="AS201" s="9"/>
      <c r="AT201" s="9"/>
      <c r="AU201" s="9"/>
      <c r="AV201" s="9"/>
      <c r="AW201" s="9"/>
      <c r="AX201" s="9"/>
      <c r="AY201" s="9"/>
      <c r="AZ201" s="9"/>
      <c r="BA201" s="9"/>
      <c r="BB201" s="9"/>
      <c r="BC201" s="9"/>
      <c r="BD201" s="9"/>
      <c r="BE201" s="9"/>
    </row>
    <row r="202" spans="2:57" s="8" customFormat="1" ht="12.75">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219"/>
      <c r="AN202" s="9"/>
      <c r="AO202" s="9"/>
      <c r="AP202" s="9"/>
      <c r="AQ202" s="9"/>
      <c r="AR202" s="9"/>
      <c r="AS202" s="9"/>
      <c r="AT202" s="9"/>
      <c r="AU202" s="9"/>
      <c r="AV202" s="9"/>
      <c r="AW202" s="9"/>
      <c r="AX202" s="9"/>
      <c r="AY202" s="9"/>
      <c r="AZ202" s="9"/>
      <c r="BA202" s="9"/>
      <c r="BB202" s="9"/>
      <c r="BC202" s="9"/>
      <c r="BD202" s="9"/>
      <c r="BE202" s="9"/>
    </row>
    <row r="203" spans="2:57" s="8" customFormat="1" ht="12.75">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219"/>
      <c r="AN203" s="9"/>
      <c r="AO203" s="9"/>
      <c r="AP203" s="9"/>
      <c r="AQ203" s="9"/>
      <c r="AR203" s="9"/>
      <c r="AS203" s="9"/>
      <c r="AT203" s="9"/>
      <c r="AU203" s="9"/>
      <c r="AV203" s="9"/>
      <c r="AW203" s="9"/>
      <c r="AX203" s="9"/>
      <c r="AY203" s="9"/>
      <c r="AZ203" s="9"/>
      <c r="BA203" s="9"/>
      <c r="BB203" s="9"/>
      <c r="BC203" s="9"/>
      <c r="BD203" s="9"/>
      <c r="BE203" s="9"/>
    </row>
    <row r="204" spans="2:57" s="8" customFormat="1" ht="12.75">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219"/>
      <c r="AN204" s="9"/>
      <c r="AO204" s="9"/>
      <c r="AP204" s="9"/>
      <c r="AQ204" s="9"/>
      <c r="AR204" s="9"/>
      <c r="AS204" s="9"/>
      <c r="AT204" s="9"/>
      <c r="AU204" s="9"/>
      <c r="AV204" s="9"/>
      <c r="AW204" s="9"/>
      <c r="AX204" s="9"/>
      <c r="AY204" s="9"/>
      <c r="AZ204" s="9"/>
      <c r="BA204" s="9"/>
      <c r="BB204" s="9"/>
      <c r="BC204" s="9"/>
      <c r="BD204" s="9"/>
      <c r="BE204" s="9"/>
    </row>
    <row r="205" spans="2:57" s="8" customFormat="1" ht="12.75">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219"/>
      <c r="AN205" s="9"/>
      <c r="AO205" s="9"/>
      <c r="AP205" s="9"/>
      <c r="AQ205" s="9"/>
      <c r="AR205" s="9"/>
      <c r="AS205" s="9"/>
      <c r="AT205" s="9"/>
      <c r="AU205" s="9"/>
      <c r="AV205" s="9"/>
      <c r="AW205" s="9"/>
      <c r="AX205" s="9"/>
      <c r="AY205" s="9"/>
      <c r="AZ205" s="9"/>
      <c r="BA205" s="9"/>
      <c r="BB205" s="9"/>
      <c r="BC205" s="9"/>
      <c r="BD205" s="9"/>
      <c r="BE205" s="9"/>
    </row>
    <row r="206" spans="2:57" s="8" customFormat="1" ht="12.75">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219"/>
      <c r="AN206" s="9"/>
      <c r="AO206" s="9"/>
      <c r="AP206" s="9"/>
      <c r="AQ206" s="9"/>
      <c r="AR206" s="9"/>
      <c r="AS206" s="9"/>
      <c r="AT206" s="9"/>
      <c r="AU206" s="9"/>
      <c r="AV206" s="9"/>
      <c r="AW206" s="9"/>
      <c r="AX206" s="9"/>
      <c r="AY206" s="9"/>
      <c r="AZ206" s="9"/>
      <c r="BA206" s="9"/>
      <c r="BB206" s="9"/>
      <c r="BC206" s="9"/>
      <c r="BD206" s="9"/>
      <c r="BE206" s="9"/>
    </row>
    <row r="207" spans="2:57" s="8" customFormat="1" ht="12.75">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219"/>
      <c r="AN207" s="9"/>
      <c r="AO207" s="9"/>
      <c r="AP207" s="9"/>
      <c r="AQ207" s="9"/>
      <c r="AR207" s="9"/>
      <c r="AS207" s="9"/>
      <c r="AT207" s="9"/>
      <c r="AU207" s="9"/>
      <c r="AV207" s="9"/>
      <c r="AW207" s="9"/>
      <c r="AX207" s="9"/>
      <c r="AY207" s="9"/>
      <c r="AZ207" s="9"/>
      <c r="BA207" s="9"/>
      <c r="BB207" s="9"/>
      <c r="BC207" s="9"/>
      <c r="BD207" s="9"/>
      <c r="BE207" s="9"/>
    </row>
    <row r="208" spans="2:57" s="8" customFormat="1" ht="12.75">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219"/>
      <c r="AN208" s="9"/>
      <c r="AO208" s="9"/>
      <c r="AP208" s="9"/>
      <c r="AQ208" s="9"/>
      <c r="AR208" s="9"/>
      <c r="AS208" s="9"/>
      <c r="AT208" s="9"/>
      <c r="AU208" s="9"/>
      <c r="AV208" s="9"/>
      <c r="AW208" s="9"/>
      <c r="AX208" s="9"/>
      <c r="AY208" s="9"/>
      <c r="AZ208" s="9"/>
      <c r="BA208" s="9"/>
      <c r="BB208" s="9"/>
      <c r="BC208" s="9"/>
      <c r="BD208" s="9"/>
      <c r="BE208" s="9"/>
    </row>
    <row r="209" spans="2:57" s="8" customFormat="1" ht="12.75">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219"/>
      <c r="AN209" s="9"/>
      <c r="AO209" s="9"/>
      <c r="AP209" s="9"/>
      <c r="AQ209" s="9"/>
      <c r="AR209" s="9"/>
      <c r="AS209" s="9"/>
      <c r="AT209" s="9"/>
      <c r="AU209" s="9"/>
      <c r="AV209" s="9"/>
      <c r="AW209" s="9"/>
      <c r="AX209" s="9"/>
      <c r="AY209" s="9"/>
      <c r="AZ209" s="9"/>
      <c r="BA209" s="9"/>
      <c r="BB209" s="9"/>
      <c r="BC209" s="9"/>
      <c r="BD209" s="9"/>
      <c r="BE209" s="9"/>
    </row>
    <row r="210" spans="2:57" s="8" customFormat="1" ht="12.75">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219"/>
      <c r="AN210" s="9"/>
      <c r="AO210" s="9"/>
      <c r="AP210" s="9"/>
      <c r="AQ210" s="9"/>
      <c r="AR210" s="9"/>
      <c r="AS210" s="9"/>
      <c r="AT210" s="9"/>
      <c r="AU210" s="9"/>
      <c r="AV210" s="9"/>
      <c r="AW210" s="9"/>
      <c r="AX210" s="9"/>
      <c r="AY210" s="9"/>
      <c r="AZ210" s="9"/>
      <c r="BA210" s="9"/>
      <c r="BB210" s="9"/>
      <c r="BC210" s="9"/>
      <c r="BD210" s="9"/>
      <c r="BE210" s="9"/>
    </row>
    <row r="211" spans="2:57" s="8" customFormat="1" ht="12.75">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219"/>
      <c r="AN211" s="9"/>
      <c r="AO211" s="9"/>
      <c r="AP211" s="9"/>
      <c r="AQ211" s="9"/>
      <c r="AR211" s="9"/>
      <c r="AS211" s="9"/>
      <c r="AT211" s="9"/>
      <c r="AU211" s="9"/>
      <c r="AV211" s="9"/>
      <c r="AW211" s="9"/>
      <c r="AX211" s="9"/>
      <c r="AY211" s="9"/>
      <c r="AZ211" s="9"/>
      <c r="BA211" s="9"/>
      <c r="BB211" s="9"/>
      <c r="BC211" s="9"/>
      <c r="BD211" s="9"/>
      <c r="BE211" s="9"/>
    </row>
    <row r="212" spans="2:57" s="8" customFormat="1" ht="12.75">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219"/>
      <c r="AN212" s="9"/>
      <c r="AO212" s="9"/>
      <c r="AP212" s="9"/>
      <c r="AQ212" s="9"/>
      <c r="AR212" s="9"/>
      <c r="AS212" s="9"/>
      <c r="AT212" s="9"/>
      <c r="AU212" s="9"/>
      <c r="AV212" s="9"/>
      <c r="AW212" s="9"/>
      <c r="AX212" s="9"/>
      <c r="AY212" s="9"/>
      <c r="AZ212" s="9"/>
      <c r="BA212" s="9"/>
      <c r="BB212" s="9"/>
      <c r="BC212" s="9"/>
      <c r="BD212" s="9"/>
      <c r="BE212" s="9"/>
    </row>
    <row r="213" spans="2:57" s="8" customFormat="1" ht="12.75">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219"/>
      <c r="AN213" s="9"/>
      <c r="AO213" s="9"/>
      <c r="AP213" s="9"/>
      <c r="AQ213" s="9"/>
      <c r="AR213" s="9"/>
      <c r="AS213" s="9"/>
      <c r="AT213" s="9"/>
      <c r="AU213" s="9"/>
      <c r="AV213" s="9"/>
      <c r="AW213" s="9"/>
      <c r="AX213" s="9"/>
      <c r="AY213" s="9"/>
      <c r="AZ213" s="9"/>
      <c r="BA213" s="9"/>
      <c r="BB213" s="9"/>
      <c r="BC213" s="9"/>
      <c r="BD213" s="9"/>
      <c r="BE213" s="9"/>
    </row>
    <row r="214" spans="2:57" s="8" customFormat="1" ht="12.75">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219"/>
      <c r="AN214" s="9"/>
      <c r="AO214" s="9"/>
      <c r="AP214" s="9"/>
      <c r="AQ214" s="9"/>
      <c r="AR214" s="9"/>
      <c r="AS214" s="9"/>
      <c r="AT214" s="9"/>
      <c r="AU214" s="9"/>
      <c r="AV214" s="9"/>
      <c r="AW214" s="9"/>
      <c r="AX214" s="9"/>
      <c r="AY214" s="9"/>
      <c r="AZ214" s="9"/>
      <c r="BA214" s="9"/>
      <c r="BB214" s="9"/>
      <c r="BC214" s="9"/>
      <c r="BD214" s="9"/>
      <c r="BE214" s="9"/>
    </row>
    <row r="215" spans="2:57" s="8" customFormat="1" ht="12.75">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219"/>
      <c r="AN215" s="9"/>
      <c r="AO215" s="9"/>
      <c r="AP215" s="9"/>
      <c r="AQ215" s="9"/>
      <c r="AR215" s="9"/>
      <c r="AS215" s="9"/>
      <c r="AT215" s="9"/>
      <c r="AU215" s="9"/>
      <c r="AV215" s="9"/>
      <c r="AW215" s="9"/>
      <c r="AX215" s="9"/>
      <c r="AY215" s="9"/>
      <c r="AZ215" s="9"/>
      <c r="BA215" s="9"/>
      <c r="BB215" s="9"/>
      <c r="BC215" s="9"/>
      <c r="BD215" s="9"/>
      <c r="BE215" s="9"/>
    </row>
    <row r="216" spans="2:57" s="8" customFormat="1" ht="12.75">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219"/>
      <c r="AN216" s="9"/>
      <c r="AO216" s="9"/>
      <c r="AP216" s="9"/>
      <c r="AQ216" s="9"/>
      <c r="AR216" s="9"/>
      <c r="AS216" s="9"/>
      <c r="AT216" s="9"/>
      <c r="AU216" s="9"/>
      <c r="AV216" s="9"/>
      <c r="AW216" s="9"/>
      <c r="AX216" s="9"/>
      <c r="AY216" s="9"/>
      <c r="AZ216" s="9"/>
      <c r="BA216" s="9"/>
      <c r="BB216" s="9"/>
      <c r="BC216" s="9"/>
      <c r="BD216" s="9"/>
      <c r="BE216" s="9"/>
    </row>
    <row r="217" spans="2:57" s="8" customFormat="1" ht="12.75">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219"/>
      <c r="AN217" s="9"/>
      <c r="AO217" s="9"/>
      <c r="AP217" s="9"/>
      <c r="AQ217" s="9"/>
      <c r="AR217" s="9"/>
      <c r="AS217" s="9"/>
      <c r="AT217" s="9"/>
      <c r="AU217" s="9"/>
      <c r="AV217" s="9"/>
      <c r="AW217" s="9"/>
      <c r="AX217" s="9"/>
      <c r="AY217" s="9"/>
      <c r="AZ217" s="9"/>
      <c r="BA217" s="9"/>
      <c r="BB217" s="9"/>
      <c r="BC217" s="9"/>
      <c r="BD217" s="9"/>
      <c r="BE217" s="9"/>
    </row>
    <row r="218" spans="2:57" s="8" customFormat="1" ht="12.75">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219"/>
      <c r="AN218" s="9"/>
      <c r="AO218" s="9"/>
      <c r="AP218" s="9"/>
      <c r="AQ218" s="9"/>
      <c r="AR218" s="9"/>
      <c r="AS218" s="9"/>
      <c r="AT218" s="9"/>
      <c r="AU218" s="9"/>
      <c r="AV218" s="9"/>
      <c r="AW218" s="9"/>
      <c r="AX218" s="9"/>
      <c r="AY218" s="9"/>
      <c r="AZ218" s="9"/>
      <c r="BA218" s="9"/>
      <c r="BB218" s="9"/>
      <c r="BC218" s="9"/>
      <c r="BD218" s="9"/>
      <c r="BE218" s="9"/>
    </row>
    <row r="219" spans="2:57" s="8" customFormat="1" ht="12.75">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219"/>
      <c r="AN219" s="9"/>
      <c r="AO219" s="9"/>
      <c r="AP219" s="9"/>
      <c r="AQ219" s="9"/>
      <c r="AR219" s="9"/>
      <c r="AS219" s="9"/>
      <c r="AT219" s="9"/>
      <c r="AU219" s="9"/>
      <c r="AV219" s="9"/>
      <c r="AW219" s="9"/>
      <c r="AX219" s="9"/>
      <c r="AY219" s="9"/>
      <c r="AZ219" s="9"/>
      <c r="BA219" s="9"/>
      <c r="BB219" s="9"/>
      <c r="BC219" s="9"/>
      <c r="BD219" s="9"/>
      <c r="BE219" s="9"/>
    </row>
    <row r="220" spans="2:57" s="8" customFormat="1" ht="12.75">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219"/>
      <c r="AN220" s="9"/>
      <c r="AO220" s="9"/>
      <c r="AP220" s="9"/>
      <c r="AQ220" s="9"/>
      <c r="AR220" s="9"/>
      <c r="AS220" s="9"/>
      <c r="AT220" s="9"/>
      <c r="AU220" s="9"/>
      <c r="AV220" s="9"/>
      <c r="AW220" s="9"/>
      <c r="AX220" s="9"/>
      <c r="AY220" s="9"/>
      <c r="AZ220" s="9"/>
      <c r="BA220" s="9"/>
      <c r="BB220" s="9"/>
      <c r="BC220" s="9"/>
      <c r="BD220" s="9"/>
      <c r="BE220" s="9"/>
    </row>
    <row r="221" spans="2:57" s="8" customFormat="1" ht="12.75">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219"/>
      <c r="AN221" s="9"/>
      <c r="AO221" s="9"/>
      <c r="AP221" s="9"/>
      <c r="AQ221" s="9"/>
      <c r="AR221" s="9"/>
      <c r="AS221" s="9"/>
      <c r="AT221" s="9"/>
      <c r="AU221" s="9"/>
      <c r="AV221" s="9"/>
      <c r="AW221" s="9"/>
      <c r="AX221" s="9"/>
      <c r="AY221" s="9"/>
      <c r="AZ221" s="9"/>
      <c r="BA221" s="9"/>
      <c r="BB221" s="9"/>
      <c r="BC221" s="9"/>
      <c r="BD221" s="9"/>
      <c r="BE221" s="9"/>
    </row>
    <row r="222" spans="2:57" s="8" customFormat="1" ht="12.75">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219"/>
      <c r="AN222" s="9"/>
      <c r="AO222" s="9"/>
      <c r="AP222" s="9"/>
      <c r="AQ222" s="9"/>
      <c r="AR222" s="9"/>
      <c r="AS222" s="9"/>
      <c r="AT222" s="9"/>
      <c r="AU222" s="9"/>
      <c r="AV222" s="9"/>
      <c r="AW222" s="9"/>
      <c r="AX222" s="9"/>
      <c r="AY222" s="9"/>
      <c r="AZ222" s="9"/>
      <c r="BA222" s="9"/>
      <c r="BB222" s="9"/>
      <c r="BC222" s="9"/>
      <c r="BD222" s="9"/>
      <c r="BE222" s="9"/>
    </row>
    <row r="223" spans="2:57" s="8" customFormat="1" ht="12.75">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219"/>
      <c r="AN223" s="9"/>
      <c r="AO223" s="9"/>
      <c r="AP223" s="9"/>
      <c r="AQ223" s="9"/>
      <c r="AR223" s="9"/>
      <c r="AS223" s="9"/>
      <c r="AT223" s="9"/>
      <c r="AU223" s="9"/>
      <c r="AV223" s="9"/>
      <c r="AW223" s="9"/>
      <c r="AX223" s="9"/>
      <c r="AY223" s="9"/>
      <c r="AZ223" s="9"/>
      <c r="BA223" s="9"/>
      <c r="BB223" s="9"/>
      <c r="BC223" s="9"/>
      <c r="BD223" s="9"/>
      <c r="BE223" s="9"/>
    </row>
    <row r="224" spans="2:57" s="8" customFormat="1" ht="12.75">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219"/>
      <c r="AN224" s="9"/>
      <c r="AO224" s="9"/>
      <c r="AP224" s="9"/>
      <c r="AQ224" s="9"/>
      <c r="AR224" s="9"/>
      <c r="AS224" s="9"/>
      <c r="AT224" s="9"/>
      <c r="AU224" s="9"/>
      <c r="AV224" s="9"/>
      <c r="AW224" s="9"/>
      <c r="AX224" s="9"/>
      <c r="AY224" s="9"/>
      <c r="AZ224" s="9"/>
      <c r="BA224" s="9"/>
      <c r="BB224" s="9"/>
      <c r="BC224" s="9"/>
      <c r="BD224" s="9"/>
      <c r="BE224" s="9"/>
    </row>
    <row r="225" spans="2:57" s="8" customFormat="1" ht="12.75">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219"/>
      <c r="AN225" s="9"/>
      <c r="AO225" s="9"/>
      <c r="AP225" s="9"/>
      <c r="AQ225" s="9"/>
      <c r="AR225" s="9"/>
      <c r="AS225" s="9"/>
      <c r="AT225" s="9"/>
      <c r="AU225" s="9"/>
      <c r="AV225" s="9"/>
      <c r="AW225" s="9"/>
      <c r="AX225" s="9"/>
      <c r="AY225" s="9"/>
      <c r="AZ225" s="9"/>
      <c r="BA225" s="9"/>
      <c r="BB225" s="9"/>
      <c r="BC225" s="9"/>
      <c r="BD225" s="9"/>
      <c r="BE225" s="9"/>
    </row>
    <row r="226" spans="2:57" s="8" customFormat="1" ht="12.75">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219"/>
      <c r="AN226" s="9"/>
      <c r="AO226" s="9"/>
      <c r="AP226" s="9"/>
      <c r="AQ226" s="9"/>
      <c r="AR226" s="9"/>
      <c r="AS226" s="9"/>
      <c r="AT226" s="9"/>
      <c r="AU226" s="9"/>
      <c r="AV226" s="9"/>
      <c r="AW226" s="9"/>
      <c r="AX226" s="9"/>
      <c r="AY226" s="9"/>
      <c r="AZ226" s="9"/>
      <c r="BA226" s="9"/>
      <c r="BB226" s="9"/>
      <c r="BC226" s="9"/>
      <c r="BD226" s="9"/>
      <c r="BE226" s="9"/>
    </row>
    <row r="227" spans="2:57" s="8" customFormat="1" ht="12.75">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219"/>
      <c r="AN227" s="9"/>
      <c r="AO227" s="9"/>
      <c r="AP227" s="9"/>
      <c r="AQ227" s="9"/>
      <c r="AR227" s="9"/>
      <c r="AS227" s="9"/>
      <c r="AT227" s="9"/>
      <c r="AU227" s="9"/>
      <c r="AV227" s="9"/>
      <c r="AW227" s="9"/>
      <c r="AX227" s="9"/>
      <c r="AY227" s="9"/>
      <c r="AZ227" s="9"/>
      <c r="BA227" s="9"/>
      <c r="BB227" s="9"/>
      <c r="BC227" s="9"/>
      <c r="BD227" s="9"/>
      <c r="BE227" s="9"/>
    </row>
    <row r="228" spans="2:57" s="8" customFormat="1" ht="12.75">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219"/>
      <c r="AN228" s="9"/>
      <c r="AO228" s="9"/>
      <c r="AP228" s="9"/>
      <c r="AQ228" s="9"/>
      <c r="AR228" s="9"/>
      <c r="AS228" s="9"/>
      <c r="AT228" s="9"/>
      <c r="AU228" s="9"/>
      <c r="AV228" s="9"/>
      <c r="AW228" s="9"/>
      <c r="AX228" s="9"/>
      <c r="AY228" s="9"/>
      <c r="AZ228" s="9"/>
      <c r="BA228" s="9"/>
      <c r="BB228" s="9"/>
      <c r="BC228" s="9"/>
      <c r="BD228" s="9"/>
      <c r="BE228" s="9"/>
    </row>
    <row r="229" spans="2:57" s="8" customFormat="1" ht="12.75">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219"/>
      <c r="AN229" s="9"/>
      <c r="AO229" s="9"/>
      <c r="AP229" s="9"/>
      <c r="AQ229" s="9"/>
      <c r="AR229" s="9"/>
      <c r="AS229" s="9"/>
      <c r="AT229" s="9"/>
      <c r="AU229" s="9"/>
      <c r="AV229" s="9"/>
      <c r="AW229" s="9"/>
      <c r="AX229" s="9"/>
      <c r="AY229" s="9"/>
      <c r="AZ229" s="9"/>
      <c r="BA229" s="9"/>
      <c r="BB229" s="9"/>
      <c r="BC229" s="9"/>
      <c r="BD229" s="9"/>
      <c r="BE229" s="9"/>
    </row>
    <row r="230" spans="2:57" s="8" customFormat="1" ht="12.75">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219"/>
      <c r="AN230" s="9"/>
      <c r="AO230" s="9"/>
      <c r="AP230" s="9"/>
      <c r="AQ230" s="9"/>
      <c r="AR230" s="9"/>
      <c r="AS230" s="9"/>
      <c r="AT230" s="9"/>
      <c r="AU230" s="9"/>
      <c r="AV230" s="9"/>
      <c r="AW230" s="9"/>
      <c r="AX230" s="9"/>
      <c r="AY230" s="9"/>
      <c r="AZ230" s="9"/>
      <c r="BA230" s="9"/>
      <c r="BB230" s="9"/>
      <c r="BC230" s="9"/>
      <c r="BD230" s="9"/>
      <c r="BE230" s="9"/>
    </row>
    <row r="231" spans="2:57" s="8" customFormat="1" ht="12.75">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219"/>
      <c r="AN231" s="9"/>
      <c r="AO231" s="9"/>
      <c r="AP231" s="9"/>
      <c r="AQ231" s="9"/>
      <c r="AR231" s="9"/>
      <c r="AS231" s="9"/>
      <c r="AT231" s="9"/>
      <c r="AU231" s="9"/>
      <c r="AV231" s="9"/>
      <c r="AW231" s="9"/>
      <c r="AX231" s="9"/>
      <c r="AY231" s="9"/>
      <c r="AZ231" s="9"/>
      <c r="BA231" s="9"/>
      <c r="BB231" s="9"/>
      <c r="BC231" s="9"/>
      <c r="BD231" s="9"/>
      <c r="BE231" s="9"/>
    </row>
    <row r="232" spans="2:57" s="8" customFormat="1" ht="12.75">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219"/>
      <c r="AN232" s="9"/>
      <c r="AO232" s="9"/>
      <c r="AP232" s="9"/>
      <c r="AQ232" s="9"/>
      <c r="AR232" s="9"/>
      <c r="AS232" s="9"/>
      <c r="AT232" s="9"/>
      <c r="AU232" s="9"/>
      <c r="AV232" s="9"/>
      <c r="AW232" s="9"/>
      <c r="AX232" s="9"/>
      <c r="AY232" s="9"/>
      <c r="AZ232" s="9"/>
      <c r="BA232" s="9"/>
      <c r="BB232" s="9"/>
      <c r="BC232" s="9"/>
      <c r="BD232" s="9"/>
      <c r="BE232" s="9"/>
    </row>
    <row r="233" spans="2:57" s="8" customFormat="1" ht="12.75">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219"/>
      <c r="AN233" s="9"/>
      <c r="AO233" s="9"/>
      <c r="AP233" s="9"/>
      <c r="AQ233" s="9"/>
      <c r="AR233" s="9"/>
      <c r="AS233" s="9"/>
      <c r="AT233" s="9"/>
      <c r="AU233" s="9"/>
      <c r="AV233" s="9"/>
      <c r="AW233" s="9"/>
      <c r="AX233" s="9"/>
      <c r="AY233" s="9"/>
      <c r="AZ233" s="9"/>
      <c r="BA233" s="9"/>
      <c r="BB233" s="9"/>
      <c r="BC233" s="9"/>
      <c r="BD233" s="9"/>
      <c r="BE233" s="9"/>
    </row>
    <row r="234" spans="2:57" s="8" customFormat="1" ht="12.75">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219"/>
      <c r="AN234" s="9"/>
      <c r="AO234" s="9"/>
      <c r="AP234" s="9"/>
      <c r="AQ234" s="9"/>
      <c r="AR234" s="9"/>
      <c r="AS234" s="9"/>
      <c r="AT234" s="9"/>
      <c r="AU234" s="9"/>
      <c r="AV234" s="9"/>
      <c r="AW234" s="9"/>
      <c r="AX234" s="9"/>
      <c r="AY234" s="9"/>
      <c r="AZ234" s="9"/>
      <c r="BA234" s="9"/>
      <c r="BB234" s="9"/>
      <c r="BC234" s="9"/>
      <c r="BD234" s="9"/>
      <c r="BE234" s="9"/>
    </row>
    <row r="235" spans="2:57" s="8" customFormat="1" ht="12.75">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219"/>
      <c r="AN235" s="9"/>
      <c r="AO235" s="9"/>
      <c r="AP235" s="9"/>
      <c r="AQ235" s="9"/>
      <c r="AR235" s="9"/>
      <c r="AS235" s="9"/>
      <c r="AT235" s="9"/>
      <c r="AU235" s="9"/>
      <c r="AV235" s="9"/>
      <c r="AW235" s="9"/>
      <c r="AX235" s="9"/>
      <c r="AY235" s="9"/>
      <c r="AZ235" s="9"/>
      <c r="BA235" s="9"/>
      <c r="BB235" s="9"/>
      <c r="BC235" s="9"/>
      <c r="BD235" s="9"/>
      <c r="BE235" s="9"/>
    </row>
    <row r="236" spans="2:57" s="8" customFormat="1" ht="12.75">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219"/>
      <c r="AN236" s="9"/>
      <c r="AO236" s="9"/>
      <c r="AP236" s="9"/>
      <c r="AQ236" s="9"/>
      <c r="AR236" s="9"/>
      <c r="AS236" s="9"/>
      <c r="AT236" s="9"/>
      <c r="AU236" s="9"/>
      <c r="AV236" s="9"/>
      <c r="AW236" s="9"/>
      <c r="AX236" s="9"/>
      <c r="AY236" s="9"/>
      <c r="AZ236" s="9"/>
      <c r="BA236" s="9"/>
      <c r="BB236" s="9"/>
      <c r="BC236" s="9"/>
      <c r="BD236" s="9"/>
      <c r="BE236" s="9"/>
    </row>
    <row r="237" spans="2:57" s="8" customFormat="1" ht="12.75">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219"/>
      <c r="AN237" s="9"/>
      <c r="AO237" s="9"/>
      <c r="AP237" s="9"/>
      <c r="AQ237" s="9"/>
      <c r="AR237" s="9"/>
      <c r="AS237" s="9"/>
      <c r="AT237" s="9"/>
      <c r="AU237" s="9"/>
      <c r="AV237" s="9"/>
      <c r="AW237" s="9"/>
      <c r="AX237" s="9"/>
      <c r="AY237" s="9"/>
      <c r="AZ237" s="9"/>
      <c r="BA237" s="9"/>
      <c r="BB237" s="9"/>
      <c r="BC237" s="9"/>
      <c r="BD237" s="9"/>
      <c r="BE237" s="9"/>
    </row>
    <row r="238" spans="2:57" s="8" customFormat="1" ht="12.75">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219"/>
      <c r="AN238" s="9"/>
      <c r="AO238" s="9"/>
      <c r="AP238" s="9"/>
      <c r="AQ238" s="9"/>
      <c r="AR238" s="9"/>
      <c r="AS238" s="9"/>
      <c r="AT238" s="9"/>
      <c r="AU238" s="9"/>
      <c r="AV238" s="9"/>
      <c r="AW238" s="9"/>
      <c r="AX238" s="9"/>
      <c r="AY238" s="9"/>
      <c r="AZ238" s="9"/>
      <c r="BA238" s="9"/>
      <c r="BB238" s="9"/>
      <c r="BC238" s="9"/>
      <c r="BD238" s="9"/>
      <c r="BE238" s="9"/>
    </row>
    <row r="239" spans="2:57" s="8" customFormat="1" ht="12.75">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219"/>
      <c r="AN239" s="9"/>
      <c r="AO239" s="9"/>
      <c r="AP239" s="9"/>
      <c r="AQ239" s="9"/>
      <c r="AR239" s="9"/>
      <c r="AS239" s="9"/>
      <c r="AT239" s="9"/>
      <c r="AU239" s="9"/>
      <c r="AV239" s="9"/>
      <c r="AW239" s="9"/>
      <c r="AX239" s="9"/>
      <c r="AY239" s="9"/>
      <c r="AZ239" s="9"/>
      <c r="BA239" s="9"/>
      <c r="BB239" s="9"/>
      <c r="BC239" s="9"/>
      <c r="BD239" s="9"/>
      <c r="BE239" s="9"/>
    </row>
    <row r="240" spans="2:57" s="8" customFormat="1" ht="12.75">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219"/>
      <c r="AN240" s="9"/>
      <c r="AO240" s="9"/>
      <c r="AP240" s="9"/>
      <c r="AQ240" s="9"/>
      <c r="AR240" s="9"/>
      <c r="AS240" s="9"/>
      <c r="AT240" s="9"/>
      <c r="AU240" s="9"/>
      <c r="AV240" s="9"/>
      <c r="AW240" s="9"/>
      <c r="AX240" s="9"/>
      <c r="AY240" s="9"/>
      <c r="AZ240" s="9"/>
      <c r="BA240" s="9"/>
      <c r="BB240" s="9"/>
      <c r="BC240" s="9"/>
      <c r="BD240" s="9"/>
      <c r="BE240" s="9"/>
    </row>
    <row r="241" spans="2:57" s="8" customFormat="1" ht="12.75">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219"/>
      <c r="AN241" s="9"/>
      <c r="AO241" s="9"/>
      <c r="AP241" s="9"/>
      <c r="AQ241" s="9"/>
      <c r="AR241" s="9"/>
      <c r="AS241" s="9"/>
      <c r="AT241" s="9"/>
      <c r="AU241" s="9"/>
      <c r="AV241" s="9"/>
      <c r="AW241" s="9"/>
      <c r="AX241" s="9"/>
      <c r="AY241" s="9"/>
      <c r="AZ241" s="9"/>
      <c r="BA241" s="9"/>
      <c r="BB241" s="9"/>
      <c r="BC241" s="9"/>
      <c r="BD241" s="9"/>
      <c r="BE241" s="9"/>
    </row>
    <row r="242" spans="2:57" s="8" customFormat="1" ht="12.75">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219"/>
      <c r="AN242" s="9"/>
      <c r="AO242" s="9"/>
      <c r="AP242" s="9"/>
      <c r="AQ242" s="9"/>
      <c r="AR242" s="9"/>
      <c r="AS242" s="9"/>
      <c r="AT242" s="9"/>
      <c r="AU242" s="9"/>
      <c r="AV242" s="9"/>
      <c r="AW242" s="9"/>
      <c r="AX242" s="9"/>
      <c r="AY242" s="9"/>
      <c r="AZ242" s="9"/>
      <c r="BA242" s="9"/>
      <c r="BB242" s="9"/>
      <c r="BC242" s="9"/>
      <c r="BD242" s="9"/>
      <c r="BE242" s="9"/>
    </row>
    <row r="243" spans="2:57" s="8" customFormat="1" ht="12.75">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219"/>
      <c r="AN243" s="9"/>
      <c r="AO243" s="9"/>
      <c r="AP243" s="9"/>
      <c r="AQ243" s="9"/>
      <c r="AR243" s="9"/>
      <c r="AS243" s="9"/>
      <c r="AT243" s="9"/>
      <c r="AU243" s="9"/>
      <c r="AV243" s="9"/>
      <c r="AW243" s="9"/>
      <c r="AX243" s="9"/>
      <c r="AY243" s="9"/>
      <c r="AZ243" s="9"/>
      <c r="BA243" s="9"/>
      <c r="BB243" s="9"/>
      <c r="BC243" s="9"/>
      <c r="BD243" s="9"/>
      <c r="BE243" s="9"/>
    </row>
    <row r="244" spans="2:57" s="8" customFormat="1" ht="12.75">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219"/>
      <c r="AN244" s="9"/>
      <c r="AO244" s="9"/>
      <c r="AP244" s="9"/>
      <c r="AQ244" s="9"/>
      <c r="AR244" s="9"/>
      <c r="AS244" s="9"/>
      <c r="AT244" s="9"/>
      <c r="AU244" s="9"/>
      <c r="AV244" s="9"/>
      <c r="AW244" s="9"/>
      <c r="AX244" s="9"/>
      <c r="AY244" s="9"/>
      <c r="AZ244" s="9"/>
      <c r="BA244" s="9"/>
      <c r="BB244" s="9"/>
      <c r="BC244" s="9"/>
      <c r="BD244" s="9"/>
      <c r="BE244" s="9"/>
    </row>
    <row r="245" spans="2:57" s="8" customFormat="1" ht="12.75">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219"/>
      <c r="AN245" s="9"/>
      <c r="AO245" s="9"/>
      <c r="AP245" s="9"/>
      <c r="AQ245" s="9"/>
      <c r="AR245" s="9"/>
      <c r="AS245" s="9"/>
      <c r="AT245" s="9"/>
      <c r="AU245" s="9"/>
      <c r="AV245" s="9"/>
      <c r="AW245" s="9"/>
      <c r="AX245" s="9"/>
      <c r="AY245" s="9"/>
      <c r="AZ245" s="9"/>
      <c r="BA245" s="9"/>
      <c r="BB245" s="9"/>
      <c r="BC245" s="9"/>
      <c r="BD245" s="9"/>
      <c r="BE245" s="9"/>
    </row>
    <row r="246" spans="2:57" s="8" customFormat="1" ht="12.75">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219"/>
      <c r="AN246" s="9"/>
      <c r="AO246" s="9"/>
      <c r="AP246" s="9"/>
      <c r="AQ246" s="9"/>
      <c r="AR246" s="9"/>
      <c r="AS246" s="9"/>
      <c r="AT246" s="9"/>
      <c r="AU246" s="9"/>
      <c r="AV246" s="9"/>
      <c r="AW246" s="9"/>
      <c r="AX246" s="9"/>
      <c r="AY246" s="9"/>
      <c r="AZ246" s="9"/>
      <c r="BA246" s="9"/>
      <c r="BB246" s="9"/>
      <c r="BC246" s="9"/>
      <c r="BD246" s="9"/>
      <c r="BE246" s="9"/>
    </row>
    <row r="247" spans="2:57" s="8" customFormat="1" ht="12.75">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219"/>
      <c r="AN247" s="9"/>
      <c r="AO247" s="9"/>
      <c r="AP247" s="9"/>
      <c r="AQ247" s="9"/>
      <c r="AR247" s="9"/>
      <c r="AS247" s="9"/>
      <c r="AT247" s="9"/>
      <c r="AU247" s="9"/>
      <c r="AV247" s="9"/>
      <c r="AW247" s="9"/>
      <c r="AX247" s="9"/>
      <c r="AY247" s="9"/>
      <c r="AZ247" s="9"/>
      <c r="BA247" s="9"/>
      <c r="BB247" s="9"/>
      <c r="BC247" s="9"/>
      <c r="BD247" s="9"/>
      <c r="BE247" s="9"/>
    </row>
    <row r="248" spans="2:57" s="8" customFormat="1" ht="12.75">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219"/>
      <c r="AN248" s="9"/>
      <c r="AO248" s="9"/>
      <c r="AP248" s="9"/>
      <c r="AQ248" s="9"/>
      <c r="AR248" s="9"/>
      <c r="AS248" s="9"/>
      <c r="AT248" s="9"/>
      <c r="AU248" s="9"/>
      <c r="AV248" s="9"/>
      <c r="AW248" s="9"/>
      <c r="AX248" s="9"/>
      <c r="AY248" s="9"/>
      <c r="AZ248" s="9"/>
      <c r="BA248" s="9"/>
      <c r="BB248" s="9"/>
      <c r="BC248" s="9"/>
      <c r="BD248" s="9"/>
      <c r="BE248" s="9"/>
    </row>
    <row r="249" spans="2:57" s="8" customFormat="1" ht="12.75">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219"/>
      <c r="AN249" s="9"/>
      <c r="AO249" s="9"/>
      <c r="AP249" s="9"/>
      <c r="AQ249" s="9"/>
      <c r="AR249" s="9"/>
      <c r="AS249" s="9"/>
      <c r="AT249" s="9"/>
      <c r="AU249" s="9"/>
      <c r="AV249" s="9"/>
      <c r="AW249" s="9"/>
      <c r="AX249" s="9"/>
      <c r="AY249" s="9"/>
      <c r="AZ249" s="9"/>
      <c r="BA249" s="9"/>
      <c r="BB249" s="9"/>
      <c r="BC249" s="9"/>
      <c r="BD249" s="9"/>
      <c r="BE249" s="9"/>
    </row>
    <row r="250" spans="2:57" s="8" customFormat="1" ht="12.75">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219"/>
      <c r="AN250" s="9"/>
      <c r="AO250" s="9"/>
      <c r="AP250" s="9"/>
      <c r="AQ250" s="9"/>
      <c r="AR250" s="9"/>
      <c r="AS250" s="9"/>
      <c r="AT250" s="9"/>
      <c r="AU250" s="9"/>
      <c r="AV250" s="9"/>
      <c r="AW250" s="9"/>
      <c r="AX250" s="9"/>
      <c r="AY250" s="9"/>
      <c r="AZ250" s="9"/>
      <c r="BA250" s="9"/>
      <c r="BB250" s="9"/>
      <c r="BC250" s="9"/>
      <c r="BD250" s="9"/>
      <c r="BE250" s="9"/>
    </row>
    <row r="251" spans="2:57" s="8" customFormat="1" ht="12.75">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219"/>
      <c r="AN251" s="9"/>
      <c r="AO251" s="9"/>
      <c r="AP251" s="9"/>
      <c r="AQ251" s="9"/>
      <c r="AR251" s="9"/>
      <c r="AS251" s="9"/>
      <c r="AT251" s="9"/>
      <c r="AU251" s="9"/>
      <c r="AV251" s="9"/>
      <c r="AW251" s="9"/>
      <c r="AX251" s="9"/>
      <c r="AY251" s="9"/>
      <c r="AZ251" s="9"/>
      <c r="BA251" s="9"/>
      <c r="BB251" s="9"/>
      <c r="BC251" s="9"/>
      <c r="BD251" s="9"/>
      <c r="BE251" s="9"/>
    </row>
    <row r="252" spans="2:57" s="8" customFormat="1" ht="12.75">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219"/>
      <c r="AN252" s="9"/>
      <c r="AO252" s="9"/>
      <c r="AP252" s="9"/>
      <c r="AQ252" s="9"/>
      <c r="AR252" s="9"/>
      <c r="AS252" s="9"/>
      <c r="AT252" s="9"/>
      <c r="AU252" s="9"/>
      <c r="AV252" s="9"/>
      <c r="AW252" s="9"/>
      <c r="AX252" s="9"/>
      <c r="AY252" s="9"/>
      <c r="AZ252" s="9"/>
      <c r="BA252" s="9"/>
      <c r="BB252" s="9"/>
      <c r="BC252" s="9"/>
      <c r="BD252" s="9"/>
      <c r="BE252" s="9"/>
    </row>
    <row r="253" spans="2:57" s="8" customFormat="1" ht="12.75">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219"/>
      <c r="AN253" s="9"/>
      <c r="AO253" s="9"/>
      <c r="AP253" s="9"/>
      <c r="AQ253" s="9"/>
      <c r="AR253" s="9"/>
      <c r="AS253" s="9"/>
      <c r="AT253" s="9"/>
      <c r="AU253" s="9"/>
      <c r="AV253" s="9"/>
      <c r="AW253" s="9"/>
      <c r="AX253" s="9"/>
      <c r="AY253" s="9"/>
      <c r="AZ253" s="9"/>
      <c r="BA253" s="9"/>
      <c r="BB253" s="9"/>
      <c r="BC253" s="9"/>
      <c r="BD253" s="9"/>
      <c r="BE253" s="9"/>
    </row>
    <row r="254" spans="2:57" s="8" customFormat="1" ht="12.75">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219"/>
      <c r="AN254" s="9"/>
      <c r="AO254" s="9"/>
      <c r="AP254" s="9"/>
      <c r="AQ254" s="9"/>
      <c r="AR254" s="9"/>
      <c r="AS254" s="9"/>
      <c r="AT254" s="9"/>
      <c r="AU254" s="9"/>
      <c r="AV254" s="9"/>
      <c r="AW254" s="9"/>
      <c r="AX254" s="9"/>
      <c r="AY254" s="9"/>
      <c r="AZ254" s="9"/>
      <c r="BA254" s="9"/>
      <c r="BB254" s="9"/>
      <c r="BC254" s="9"/>
      <c r="BD254" s="9"/>
      <c r="BE254" s="9"/>
    </row>
    <row r="255" spans="2:57" s="8" customFormat="1" ht="12.75">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219"/>
      <c r="AN255" s="9"/>
      <c r="AO255" s="9"/>
      <c r="AP255" s="9"/>
      <c r="AQ255" s="9"/>
      <c r="AR255" s="9"/>
      <c r="AS255" s="9"/>
      <c r="AT255" s="9"/>
      <c r="AU255" s="9"/>
      <c r="AV255" s="9"/>
      <c r="AW255" s="9"/>
      <c r="AX255" s="9"/>
      <c r="AY255" s="9"/>
      <c r="AZ255" s="9"/>
      <c r="BA255" s="9"/>
      <c r="BB255" s="9"/>
      <c r="BC255" s="9"/>
      <c r="BD255" s="9"/>
      <c r="BE255" s="9"/>
    </row>
    <row r="256" spans="2:57" s="8" customFormat="1" ht="12.75">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219"/>
      <c r="AN256" s="9"/>
      <c r="AO256" s="9"/>
      <c r="AP256" s="9"/>
      <c r="AQ256" s="9"/>
      <c r="AR256" s="9"/>
      <c r="AS256" s="9"/>
      <c r="AT256" s="9"/>
      <c r="AU256" s="9"/>
      <c r="AV256" s="9"/>
      <c r="AW256" s="9"/>
      <c r="AX256" s="9"/>
      <c r="AY256" s="9"/>
      <c r="AZ256" s="9"/>
      <c r="BA256" s="9"/>
      <c r="BB256" s="9"/>
      <c r="BC256" s="9"/>
      <c r="BD256" s="9"/>
      <c r="BE256" s="9"/>
    </row>
    <row r="257" spans="2:57" s="8" customFormat="1" ht="12.75">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219"/>
      <c r="AN257" s="9"/>
      <c r="AO257" s="9"/>
      <c r="AP257" s="9"/>
      <c r="AQ257" s="9"/>
      <c r="AR257" s="9"/>
      <c r="AS257" s="9"/>
      <c r="AT257" s="9"/>
      <c r="AU257" s="9"/>
      <c r="AV257" s="9"/>
      <c r="AW257" s="9"/>
      <c r="AX257" s="9"/>
      <c r="AY257" s="9"/>
      <c r="AZ257" s="9"/>
      <c r="BA257" s="9"/>
      <c r="BB257" s="9"/>
      <c r="BC257" s="9"/>
      <c r="BD257" s="9"/>
      <c r="BE257" s="9"/>
    </row>
    <row r="258" spans="2:57" s="8" customFormat="1" ht="12.75">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219"/>
      <c r="AN258" s="9"/>
      <c r="AO258" s="9"/>
      <c r="AP258" s="9"/>
      <c r="AQ258" s="9"/>
      <c r="AR258" s="9"/>
      <c r="AS258" s="9"/>
      <c r="AT258" s="9"/>
      <c r="AU258" s="9"/>
      <c r="AV258" s="9"/>
      <c r="AW258" s="9"/>
      <c r="AX258" s="9"/>
      <c r="AY258" s="9"/>
      <c r="AZ258" s="9"/>
      <c r="BA258" s="9"/>
      <c r="BB258" s="9"/>
      <c r="BC258" s="9"/>
      <c r="BD258" s="9"/>
      <c r="BE258" s="9"/>
    </row>
    <row r="259" spans="2:57" s="8" customFormat="1" ht="12.75">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219"/>
      <c r="AN259" s="9"/>
      <c r="AO259" s="9"/>
      <c r="AP259" s="9"/>
      <c r="AQ259" s="9"/>
      <c r="AR259" s="9"/>
      <c r="AS259" s="9"/>
      <c r="AT259" s="9"/>
      <c r="AU259" s="9"/>
      <c r="AV259" s="9"/>
      <c r="AW259" s="9"/>
      <c r="AX259" s="9"/>
      <c r="AY259" s="9"/>
      <c r="AZ259" s="9"/>
      <c r="BA259" s="9"/>
      <c r="BB259" s="9"/>
      <c r="BC259" s="9"/>
      <c r="BD259" s="9"/>
      <c r="BE259" s="9"/>
    </row>
    <row r="260" spans="2:57" s="8" customFormat="1" ht="12.75">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219"/>
      <c r="AN260" s="9"/>
      <c r="AO260" s="9"/>
      <c r="AP260" s="9"/>
      <c r="AQ260" s="9"/>
      <c r="AR260" s="9"/>
      <c r="AS260" s="9"/>
      <c r="AT260" s="9"/>
      <c r="AU260" s="9"/>
      <c r="AV260" s="9"/>
      <c r="AW260" s="9"/>
      <c r="AX260" s="9"/>
      <c r="AY260" s="9"/>
      <c r="AZ260" s="9"/>
      <c r="BA260" s="9"/>
      <c r="BB260" s="9"/>
      <c r="BC260" s="9"/>
      <c r="BD260" s="9"/>
      <c r="BE260" s="9"/>
    </row>
    <row r="261" spans="2:57" s="8" customFormat="1" ht="12.75">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219"/>
      <c r="AN261" s="9"/>
      <c r="AO261" s="9"/>
      <c r="AP261" s="9"/>
      <c r="AQ261" s="9"/>
      <c r="AR261" s="9"/>
      <c r="AS261" s="9"/>
      <c r="AT261" s="9"/>
      <c r="AU261" s="9"/>
      <c r="AV261" s="9"/>
      <c r="AW261" s="9"/>
      <c r="AX261" s="9"/>
      <c r="AY261" s="9"/>
      <c r="AZ261" s="9"/>
      <c r="BA261" s="9"/>
      <c r="BB261" s="9"/>
      <c r="BC261" s="9"/>
      <c r="BD261" s="9"/>
      <c r="BE261" s="9"/>
    </row>
    <row r="262" spans="2:57" s="8" customFormat="1" ht="12.75">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219"/>
      <c r="AN262" s="9"/>
      <c r="AO262" s="9"/>
      <c r="AP262" s="9"/>
      <c r="AQ262" s="9"/>
      <c r="AR262" s="9"/>
      <c r="AS262" s="9"/>
      <c r="AT262" s="9"/>
      <c r="AU262" s="9"/>
      <c r="AV262" s="9"/>
      <c r="AW262" s="9"/>
      <c r="AX262" s="9"/>
      <c r="AY262" s="9"/>
      <c r="AZ262" s="9"/>
      <c r="BA262" s="9"/>
      <c r="BB262" s="9"/>
      <c r="BC262" s="9"/>
      <c r="BD262" s="9"/>
      <c r="BE262" s="9"/>
    </row>
    <row r="263" spans="2:57" s="8" customFormat="1" ht="12.75">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219"/>
      <c r="AN263" s="9"/>
      <c r="AO263" s="9"/>
      <c r="AP263" s="9"/>
      <c r="AQ263" s="9"/>
      <c r="AR263" s="9"/>
      <c r="AS263" s="9"/>
      <c r="AT263" s="9"/>
      <c r="AU263" s="9"/>
      <c r="AV263" s="9"/>
      <c r="AW263" s="9"/>
      <c r="AX263" s="9"/>
      <c r="AY263" s="9"/>
      <c r="AZ263" s="9"/>
      <c r="BA263" s="9"/>
      <c r="BB263" s="9"/>
      <c r="BC263" s="9"/>
      <c r="BD263" s="9"/>
      <c r="BE263" s="9"/>
    </row>
    <row r="264" spans="2:57" s="8" customFormat="1" ht="12.75">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219"/>
      <c r="AN264" s="9"/>
      <c r="AO264" s="9"/>
      <c r="AP264" s="9"/>
      <c r="AQ264" s="9"/>
      <c r="AR264" s="9"/>
      <c r="AS264" s="9"/>
      <c r="AT264" s="9"/>
      <c r="AU264" s="9"/>
      <c r="AV264" s="9"/>
      <c r="AW264" s="9"/>
      <c r="AX264" s="9"/>
      <c r="AY264" s="9"/>
      <c r="AZ264" s="9"/>
      <c r="BA264" s="9"/>
      <c r="BB264" s="9"/>
      <c r="BC264" s="9"/>
      <c r="BD264" s="9"/>
      <c r="BE264" s="9"/>
    </row>
    <row r="265" spans="2:57" s="8" customFormat="1" ht="12.75">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219"/>
      <c r="AN265" s="9"/>
      <c r="AO265" s="9"/>
      <c r="AP265" s="9"/>
      <c r="AQ265" s="9"/>
      <c r="AR265" s="9"/>
      <c r="AS265" s="9"/>
      <c r="AT265" s="9"/>
      <c r="AU265" s="9"/>
      <c r="AV265" s="9"/>
      <c r="AW265" s="9"/>
      <c r="AX265" s="9"/>
      <c r="AY265" s="9"/>
      <c r="AZ265" s="9"/>
      <c r="BA265" s="9"/>
      <c r="BB265" s="9"/>
      <c r="BC265" s="9"/>
      <c r="BD265" s="9"/>
      <c r="BE265" s="9"/>
    </row>
    <row r="266" spans="2:57" s="8" customFormat="1" ht="12.75">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219"/>
      <c r="AN266" s="9"/>
      <c r="AO266" s="9"/>
      <c r="AP266" s="9"/>
      <c r="AQ266" s="9"/>
      <c r="AR266" s="9"/>
      <c r="AS266" s="9"/>
      <c r="AT266" s="9"/>
      <c r="AU266" s="9"/>
      <c r="AV266" s="9"/>
      <c r="AW266" s="9"/>
      <c r="AX266" s="9"/>
      <c r="AY266" s="9"/>
      <c r="AZ266" s="9"/>
      <c r="BA266" s="9"/>
      <c r="BB266" s="9"/>
      <c r="BC266" s="9"/>
      <c r="BD266" s="9"/>
      <c r="BE266" s="9"/>
    </row>
    <row r="267" spans="2:57" s="8" customFormat="1" ht="12.75">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219"/>
      <c r="AN267" s="9"/>
      <c r="AO267" s="9"/>
      <c r="AP267" s="9"/>
      <c r="AQ267" s="9"/>
      <c r="AR267" s="9"/>
      <c r="AS267" s="9"/>
      <c r="AT267" s="9"/>
      <c r="AU267" s="9"/>
      <c r="AV267" s="9"/>
      <c r="AW267" s="9"/>
      <c r="AX267" s="9"/>
      <c r="AY267" s="9"/>
      <c r="AZ267" s="9"/>
      <c r="BA267" s="9"/>
      <c r="BB267" s="9"/>
      <c r="BC267" s="9"/>
      <c r="BD267" s="9"/>
      <c r="BE267" s="9"/>
    </row>
    <row r="268" spans="2:57" s="8" customFormat="1" ht="12.75">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219"/>
      <c r="AN268" s="9"/>
      <c r="AO268" s="9"/>
      <c r="AP268" s="9"/>
      <c r="AQ268" s="9"/>
      <c r="AR268" s="9"/>
      <c r="AS268" s="9"/>
      <c r="AT268" s="9"/>
      <c r="AU268" s="9"/>
      <c r="AV268" s="9"/>
      <c r="AW268" s="9"/>
      <c r="AX268" s="9"/>
      <c r="AY268" s="9"/>
      <c r="AZ268" s="9"/>
      <c r="BA268" s="9"/>
      <c r="BB268" s="9"/>
      <c r="BC268" s="9"/>
      <c r="BD268" s="9"/>
      <c r="BE268" s="9"/>
    </row>
    <row r="269" spans="2:57" s="8" customFormat="1" ht="12.75">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219"/>
      <c r="AN269" s="9"/>
      <c r="AO269" s="9"/>
      <c r="AP269" s="9"/>
      <c r="AQ269" s="9"/>
      <c r="AR269" s="9"/>
      <c r="AS269" s="9"/>
      <c r="AT269" s="9"/>
      <c r="AU269" s="9"/>
      <c r="AV269" s="9"/>
      <c r="AW269" s="9"/>
      <c r="AX269" s="9"/>
      <c r="AY269" s="9"/>
      <c r="AZ269" s="9"/>
      <c r="BA269" s="9"/>
      <c r="BB269" s="9"/>
      <c r="BC269" s="9"/>
      <c r="BD269" s="9"/>
      <c r="BE269" s="9"/>
    </row>
    <row r="270" spans="2:57" s="8" customFormat="1" ht="12.75">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219"/>
      <c r="AN270" s="9"/>
      <c r="AO270" s="9"/>
      <c r="AP270" s="9"/>
      <c r="AQ270" s="9"/>
      <c r="AR270" s="9"/>
      <c r="AS270" s="9"/>
      <c r="AT270" s="9"/>
      <c r="AU270" s="9"/>
      <c r="AV270" s="9"/>
      <c r="AW270" s="9"/>
      <c r="AX270" s="9"/>
      <c r="AY270" s="9"/>
      <c r="AZ270" s="9"/>
      <c r="BA270" s="9"/>
      <c r="BB270" s="9"/>
      <c r="BC270" s="9"/>
      <c r="BD270" s="9"/>
      <c r="BE270" s="9"/>
    </row>
    <row r="271" spans="2:57" s="8" customFormat="1" ht="12.75">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219"/>
      <c r="AN271" s="9"/>
      <c r="AO271" s="9"/>
      <c r="AP271" s="9"/>
      <c r="AQ271" s="9"/>
      <c r="AR271" s="9"/>
      <c r="AS271" s="9"/>
      <c r="AT271" s="9"/>
      <c r="AU271" s="9"/>
      <c r="AV271" s="9"/>
      <c r="AW271" s="9"/>
      <c r="AX271" s="9"/>
      <c r="AY271" s="9"/>
      <c r="AZ271" s="9"/>
      <c r="BA271" s="9"/>
      <c r="BB271" s="9"/>
      <c r="BC271" s="9"/>
      <c r="BD271" s="9"/>
      <c r="BE271" s="9"/>
    </row>
    <row r="272" spans="2:57" s="8" customFormat="1" ht="12.75">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219"/>
      <c r="AN272" s="9"/>
      <c r="AO272" s="9"/>
      <c r="AP272" s="9"/>
      <c r="AQ272" s="9"/>
      <c r="AR272" s="9"/>
      <c r="AS272" s="9"/>
      <c r="AT272" s="9"/>
      <c r="AU272" s="9"/>
      <c r="AV272" s="9"/>
      <c r="AW272" s="9"/>
      <c r="AX272" s="9"/>
      <c r="AY272" s="9"/>
      <c r="AZ272" s="9"/>
      <c r="BA272" s="9"/>
      <c r="BB272" s="9"/>
      <c r="BC272" s="9"/>
      <c r="BD272" s="9"/>
      <c r="BE272" s="9"/>
    </row>
    <row r="273" spans="2:57" s="8" customFormat="1" ht="12.75">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219"/>
      <c r="AN273" s="9"/>
      <c r="AO273" s="9"/>
      <c r="AP273" s="9"/>
      <c r="AQ273" s="9"/>
      <c r="AR273" s="9"/>
      <c r="AS273" s="9"/>
      <c r="AT273" s="9"/>
      <c r="AU273" s="9"/>
      <c r="AV273" s="9"/>
      <c r="AW273" s="9"/>
      <c r="AX273" s="9"/>
      <c r="AY273" s="9"/>
      <c r="AZ273" s="9"/>
      <c r="BA273" s="9"/>
      <c r="BB273" s="9"/>
      <c r="BC273" s="9"/>
      <c r="BD273" s="9"/>
      <c r="BE273" s="9"/>
    </row>
    <row r="274" spans="2:57" s="8" customFormat="1" ht="12.75">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219"/>
      <c r="AN274" s="9"/>
      <c r="AO274" s="9"/>
      <c r="AP274" s="9"/>
      <c r="AQ274" s="9"/>
      <c r="AR274" s="9"/>
      <c r="AS274" s="9"/>
      <c r="AT274" s="9"/>
      <c r="AU274" s="9"/>
      <c r="AV274" s="9"/>
      <c r="AW274" s="9"/>
      <c r="AX274" s="9"/>
      <c r="AY274" s="9"/>
      <c r="AZ274" s="9"/>
      <c r="BA274" s="9"/>
      <c r="BB274" s="9"/>
      <c r="BC274" s="9"/>
      <c r="BD274" s="9"/>
      <c r="BE274" s="9"/>
    </row>
    <row r="275" spans="2:57" s="8" customFormat="1" ht="12.75">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219"/>
      <c r="AN275" s="9"/>
      <c r="AO275" s="9"/>
      <c r="AP275" s="9"/>
      <c r="AQ275" s="9"/>
      <c r="AR275" s="9"/>
      <c r="AS275" s="9"/>
      <c r="AT275" s="9"/>
      <c r="AU275" s="9"/>
      <c r="AV275" s="9"/>
      <c r="AW275" s="9"/>
      <c r="AX275" s="9"/>
      <c r="AY275" s="9"/>
      <c r="AZ275" s="9"/>
      <c r="BA275" s="9"/>
      <c r="BB275" s="9"/>
      <c r="BC275" s="9"/>
      <c r="BD275" s="9"/>
      <c r="BE275" s="9"/>
    </row>
    <row r="276" spans="2:57" s="8" customFormat="1" ht="12.75">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219"/>
      <c r="AN276" s="9"/>
      <c r="AO276" s="9"/>
      <c r="AP276" s="9"/>
      <c r="AQ276" s="9"/>
      <c r="AR276" s="9"/>
      <c r="AS276" s="9"/>
      <c r="AT276" s="9"/>
      <c r="AU276" s="9"/>
      <c r="AV276" s="9"/>
      <c r="AW276" s="9"/>
      <c r="AX276" s="9"/>
      <c r="AY276" s="9"/>
      <c r="AZ276" s="9"/>
      <c r="BA276" s="9"/>
      <c r="BB276" s="9"/>
      <c r="BC276" s="9"/>
      <c r="BD276" s="9"/>
      <c r="BE276" s="9"/>
    </row>
    <row r="277" spans="2:57" s="8" customFormat="1" ht="12.75">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219"/>
      <c r="AN277" s="9"/>
      <c r="AO277" s="9"/>
      <c r="AP277" s="9"/>
      <c r="AQ277" s="9"/>
      <c r="AR277" s="9"/>
      <c r="AS277" s="9"/>
      <c r="AT277" s="9"/>
      <c r="AU277" s="9"/>
      <c r="AV277" s="9"/>
      <c r="AW277" s="9"/>
      <c r="AX277" s="9"/>
      <c r="AY277" s="9"/>
      <c r="AZ277" s="9"/>
      <c r="BA277" s="9"/>
      <c r="BB277" s="9"/>
      <c r="BC277" s="9"/>
      <c r="BD277" s="9"/>
      <c r="BE277" s="9"/>
    </row>
    <row r="278" spans="2:57" s="8" customFormat="1" ht="12.75">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219"/>
      <c r="AN278" s="9"/>
      <c r="AO278" s="9"/>
      <c r="AP278" s="9"/>
      <c r="AQ278" s="9"/>
      <c r="AR278" s="9"/>
      <c r="AS278" s="9"/>
      <c r="AT278" s="9"/>
      <c r="AU278" s="9"/>
      <c r="AV278" s="9"/>
      <c r="AW278" s="9"/>
      <c r="AX278" s="9"/>
      <c r="AY278" s="9"/>
      <c r="AZ278" s="9"/>
      <c r="BA278" s="9"/>
      <c r="BB278" s="9"/>
      <c r="BC278" s="9"/>
      <c r="BD278" s="9"/>
      <c r="BE278" s="9"/>
    </row>
    <row r="279" spans="2:57" s="8" customFormat="1" ht="12.75">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219"/>
      <c r="AN279" s="9"/>
      <c r="AO279" s="9"/>
      <c r="AP279" s="9"/>
      <c r="AQ279" s="9"/>
      <c r="AR279" s="9"/>
      <c r="AS279" s="9"/>
      <c r="AT279" s="9"/>
      <c r="AU279" s="9"/>
      <c r="AV279" s="9"/>
      <c r="AW279" s="9"/>
      <c r="AX279" s="9"/>
      <c r="AY279" s="9"/>
      <c r="AZ279" s="9"/>
      <c r="BA279" s="9"/>
      <c r="BB279" s="9"/>
      <c r="BC279" s="9"/>
      <c r="BD279" s="9"/>
      <c r="BE279" s="9"/>
    </row>
    <row r="280" spans="2:57" s="8" customFormat="1" ht="12.75">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219"/>
      <c r="AN280" s="9"/>
      <c r="AO280" s="9"/>
      <c r="AP280" s="9"/>
      <c r="AQ280" s="9"/>
      <c r="AR280" s="9"/>
      <c r="AS280" s="9"/>
      <c r="AT280" s="9"/>
      <c r="AU280" s="9"/>
      <c r="AV280" s="9"/>
      <c r="AW280" s="9"/>
      <c r="AX280" s="9"/>
      <c r="AY280" s="9"/>
      <c r="AZ280" s="9"/>
      <c r="BA280" s="9"/>
      <c r="BB280" s="9"/>
      <c r="BC280" s="9"/>
      <c r="BD280" s="9"/>
      <c r="BE280" s="9"/>
    </row>
    <row r="281" spans="2:57" s="8" customFormat="1" ht="12.75">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219"/>
      <c r="AN281" s="9"/>
      <c r="AO281" s="9"/>
      <c r="AP281" s="9"/>
      <c r="AQ281" s="9"/>
      <c r="AR281" s="9"/>
      <c r="AS281" s="9"/>
      <c r="AT281" s="9"/>
      <c r="AU281" s="9"/>
      <c r="AV281" s="9"/>
      <c r="AW281" s="9"/>
      <c r="AX281" s="9"/>
      <c r="AY281" s="9"/>
      <c r="AZ281" s="9"/>
      <c r="BA281" s="9"/>
      <c r="BB281" s="9"/>
      <c r="BC281" s="9"/>
      <c r="BD281" s="9"/>
      <c r="BE281" s="9"/>
    </row>
    <row r="282" spans="2:57" s="8" customFormat="1" ht="12.75">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219"/>
      <c r="AN282" s="9"/>
      <c r="AO282" s="9"/>
      <c r="AP282" s="9"/>
      <c r="AQ282" s="9"/>
      <c r="AR282" s="9"/>
      <c r="AS282" s="9"/>
      <c r="AT282" s="9"/>
      <c r="AU282" s="9"/>
      <c r="AV282" s="9"/>
      <c r="AW282" s="9"/>
      <c r="AX282" s="9"/>
      <c r="AY282" s="9"/>
      <c r="AZ282" s="9"/>
      <c r="BA282" s="9"/>
      <c r="BB282" s="9"/>
      <c r="BC282" s="9"/>
      <c r="BD282" s="9"/>
      <c r="BE282" s="9"/>
    </row>
    <row r="283" spans="2:57" s="8" customFormat="1" ht="12.75">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219"/>
      <c r="AN283" s="9"/>
      <c r="AO283" s="9"/>
      <c r="AP283" s="9"/>
      <c r="AQ283" s="9"/>
      <c r="AR283" s="9"/>
      <c r="AS283" s="9"/>
      <c r="AT283" s="9"/>
      <c r="AU283" s="9"/>
      <c r="AV283" s="9"/>
      <c r="AW283" s="9"/>
      <c r="AX283" s="9"/>
      <c r="AY283" s="9"/>
      <c r="AZ283" s="9"/>
      <c r="BA283" s="9"/>
      <c r="BB283" s="9"/>
      <c r="BC283" s="9"/>
      <c r="BD283" s="9"/>
      <c r="BE283" s="9"/>
    </row>
    <row r="284" spans="2:57" s="8" customFormat="1" ht="12.75">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219"/>
      <c r="AN284" s="9"/>
      <c r="AO284" s="9"/>
      <c r="AP284" s="9"/>
      <c r="AQ284" s="9"/>
      <c r="AR284" s="9"/>
      <c r="AS284" s="9"/>
      <c r="AT284" s="9"/>
      <c r="AU284" s="9"/>
      <c r="AV284" s="9"/>
      <c r="AW284" s="9"/>
      <c r="AX284" s="9"/>
      <c r="AY284" s="9"/>
      <c r="AZ284" s="9"/>
      <c r="BA284" s="9"/>
      <c r="BB284" s="9"/>
      <c r="BC284" s="9"/>
      <c r="BD284" s="9"/>
      <c r="BE284" s="9"/>
    </row>
    <row r="285" spans="2:57" s="8" customFormat="1" ht="12.75">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219"/>
      <c r="AN285" s="9"/>
      <c r="AO285" s="9"/>
      <c r="AP285" s="9"/>
      <c r="AQ285" s="9"/>
      <c r="AR285" s="9"/>
      <c r="AS285" s="9"/>
      <c r="AT285" s="9"/>
      <c r="AU285" s="9"/>
      <c r="AV285" s="9"/>
      <c r="AW285" s="9"/>
      <c r="AX285" s="9"/>
      <c r="AY285" s="9"/>
      <c r="AZ285" s="9"/>
      <c r="BA285" s="9"/>
      <c r="BB285" s="9"/>
      <c r="BC285" s="9"/>
      <c r="BD285" s="9"/>
      <c r="BE285" s="9"/>
    </row>
    <row r="286" spans="2:57" s="8" customFormat="1" ht="12.75">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219"/>
      <c r="AN286" s="9"/>
      <c r="AO286" s="9"/>
      <c r="AP286" s="9"/>
      <c r="AQ286" s="9"/>
      <c r="AR286" s="9"/>
      <c r="AS286" s="9"/>
      <c r="AT286" s="9"/>
      <c r="AU286" s="9"/>
      <c r="AV286" s="9"/>
      <c r="AW286" s="9"/>
      <c r="AX286" s="9"/>
      <c r="AY286" s="9"/>
      <c r="AZ286" s="9"/>
      <c r="BA286" s="9"/>
      <c r="BB286" s="9"/>
      <c r="BC286" s="9"/>
      <c r="BD286" s="9"/>
      <c r="BE286" s="9"/>
    </row>
    <row r="287" spans="2:57" s="8" customFormat="1" ht="12.75">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219"/>
      <c r="AN287" s="9"/>
      <c r="AO287" s="9"/>
      <c r="AP287" s="9"/>
      <c r="AQ287" s="9"/>
      <c r="AR287" s="9"/>
      <c r="AS287" s="9"/>
      <c r="AT287" s="9"/>
      <c r="AU287" s="9"/>
      <c r="AV287" s="9"/>
      <c r="AW287" s="9"/>
      <c r="AX287" s="9"/>
      <c r="AY287" s="9"/>
      <c r="AZ287" s="9"/>
      <c r="BA287" s="9"/>
      <c r="BB287" s="9"/>
      <c r="BC287" s="9"/>
      <c r="BD287" s="9"/>
      <c r="BE287" s="9"/>
    </row>
    <row r="288" spans="2:57" s="8" customFormat="1" ht="12.75">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219"/>
      <c r="AN288" s="9"/>
      <c r="AO288" s="9"/>
      <c r="AP288" s="9"/>
      <c r="AQ288" s="9"/>
      <c r="AR288" s="9"/>
      <c r="AS288" s="9"/>
      <c r="AT288" s="9"/>
      <c r="AU288" s="9"/>
      <c r="AV288" s="9"/>
      <c r="AW288" s="9"/>
      <c r="AX288" s="9"/>
      <c r="AY288" s="9"/>
      <c r="AZ288" s="9"/>
      <c r="BA288" s="9"/>
      <c r="BB288" s="9"/>
      <c r="BC288" s="9"/>
      <c r="BD288" s="9"/>
      <c r="BE288" s="9"/>
    </row>
    <row r="289" spans="2:57" s="8" customFormat="1" ht="12.75">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219"/>
      <c r="AN289" s="9"/>
      <c r="AO289" s="9"/>
      <c r="AP289" s="9"/>
      <c r="AQ289" s="9"/>
      <c r="AR289" s="9"/>
      <c r="AS289" s="9"/>
      <c r="AT289" s="9"/>
      <c r="AU289" s="9"/>
      <c r="AV289" s="9"/>
      <c r="AW289" s="9"/>
      <c r="AX289" s="9"/>
      <c r="AY289" s="9"/>
      <c r="AZ289" s="9"/>
      <c r="BA289" s="9"/>
      <c r="BB289" s="9"/>
      <c r="BC289" s="9"/>
      <c r="BD289" s="9"/>
      <c r="BE289" s="9"/>
    </row>
    <row r="290" spans="2:57" s="8" customFormat="1" ht="12.75">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219"/>
      <c r="AN290" s="9"/>
      <c r="AO290" s="9"/>
      <c r="AP290" s="9"/>
      <c r="AQ290" s="9"/>
      <c r="AR290" s="9"/>
      <c r="AS290" s="9"/>
      <c r="AT290" s="9"/>
      <c r="AU290" s="9"/>
      <c r="AV290" s="9"/>
      <c r="AW290" s="9"/>
      <c r="AX290" s="9"/>
      <c r="AY290" s="9"/>
      <c r="AZ290" s="9"/>
      <c r="BA290" s="9"/>
      <c r="BB290" s="9"/>
      <c r="BC290" s="9"/>
      <c r="BD290" s="9"/>
      <c r="BE290" s="9"/>
    </row>
    <row r="291" spans="2:57" s="8" customFormat="1" ht="12.75">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219"/>
      <c r="AN291" s="9"/>
      <c r="AO291" s="9"/>
      <c r="AP291" s="9"/>
      <c r="AQ291" s="9"/>
      <c r="AR291" s="9"/>
      <c r="AS291" s="9"/>
      <c r="AT291" s="9"/>
      <c r="AU291" s="9"/>
      <c r="AV291" s="9"/>
      <c r="AW291" s="9"/>
      <c r="AX291" s="9"/>
      <c r="AY291" s="9"/>
      <c r="AZ291" s="9"/>
      <c r="BA291" s="9"/>
      <c r="BB291" s="9"/>
      <c r="BC291" s="9"/>
      <c r="BD291" s="9"/>
      <c r="BE291" s="9"/>
    </row>
    <row r="292" spans="2:57" s="8" customFormat="1" ht="12.75">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219"/>
      <c r="AN292" s="9"/>
      <c r="AO292" s="9"/>
      <c r="AP292" s="9"/>
      <c r="AQ292" s="9"/>
      <c r="AR292" s="9"/>
      <c r="AS292" s="9"/>
      <c r="AT292" s="9"/>
      <c r="AU292" s="9"/>
      <c r="AV292" s="9"/>
      <c r="AW292" s="9"/>
      <c r="AX292" s="9"/>
      <c r="AY292" s="9"/>
      <c r="AZ292" s="9"/>
      <c r="BA292" s="9"/>
      <c r="BB292" s="9"/>
      <c r="BC292" s="9"/>
      <c r="BD292" s="9"/>
      <c r="BE292" s="9"/>
    </row>
    <row r="293" spans="2:57" s="8" customFormat="1" ht="12.75">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219"/>
      <c r="AN293" s="9"/>
      <c r="AO293" s="9"/>
      <c r="AP293" s="9"/>
      <c r="AQ293" s="9"/>
      <c r="AR293" s="9"/>
      <c r="AS293" s="9"/>
      <c r="AT293" s="9"/>
      <c r="AU293" s="9"/>
      <c r="AV293" s="9"/>
      <c r="AW293" s="9"/>
      <c r="AX293" s="9"/>
      <c r="AY293" s="9"/>
      <c r="AZ293" s="9"/>
      <c r="BA293" s="9"/>
      <c r="BB293" s="9"/>
      <c r="BC293" s="9"/>
      <c r="BD293" s="9"/>
      <c r="BE293" s="9"/>
    </row>
    <row r="294" spans="2:57" s="8" customFormat="1" ht="12.75">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219"/>
      <c r="AN294" s="9"/>
      <c r="AO294" s="9"/>
      <c r="AP294" s="9"/>
      <c r="AQ294" s="9"/>
      <c r="AR294" s="9"/>
      <c r="AS294" s="9"/>
      <c r="AT294" s="9"/>
      <c r="AU294" s="9"/>
      <c r="AV294" s="9"/>
      <c r="AW294" s="9"/>
      <c r="AX294" s="9"/>
      <c r="AY294" s="9"/>
      <c r="AZ294" s="9"/>
      <c r="BA294" s="9"/>
      <c r="BB294" s="9"/>
      <c r="BC294" s="9"/>
      <c r="BD294" s="9"/>
      <c r="BE294" s="9"/>
    </row>
    <row r="295" spans="2:57" s="8" customFormat="1" ht="12.75">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219"/>
      <c r="AN295" s="9"/>
      <c r="AO295" s="9"/>
      <c r="AP295" s="9"/>
      <c r="AQ295" s="9"/>
      <c r="AR295" s="9"/>
      <c r="AS295" s="9"/>
      <c r="AT295" s="9"/>
      <c r="AU295" s="9"/>
      <c r="AV295" s="9"/>
      <c r="AW295" s="9"/>
      <c r="AX295" s="9"/>
      <c r="AY295" s="9"/>
      <c r="AZ295" s="9"/>
      <c r="BA295" s="9"/>
      <c r="BB295" s="9"/>
      <c r="BC295" s="9"/>
      <c r="BD295" s="9"/>
      <c r="BE295" s="9"/>
    </row>
    <row r="296" spans="2:57" s="8" customFormat="1" ht="12.75">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219"/>
      <c r="AN296" s="9"/>
      <c r="AO296" s="9"/>
      <c r="AP296" s="9"/>
      <c r="AQ296" s="9"/>
      <c r="AR296" s="9"/>
      <c r="AS296" s="9"/>
      <c r="AT296" s="9"/>
      <c r="AU296" s="9"/>
      <c r="AV296" s="9"/>
      <c r="AW296" s="9"/>
      <c r="AX296" s="9"/>
      <c r="AY296" s="9"/>
      <c r="AZ296" s="9"/>
      <c r="BA296" s="9"/>
      <c r="BB296" s="9"/>
      <c r="BC296" s="9"/>
      <c r="BD296" s="9"/>
      <c r="BE296" s="9"/>
    </row>
    <row r="297" spans="2:57" s="8" customFormat="1" ht="12.75">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219"/>
      <c r="AN297" s="9"/>
      <c r="AO297" s="9"/>
      <c r="AP297" s="9"/>
      <c r="AQ297" s="9"/>
      <c r="AR297" s="9"/>
      <c r="AS297" s="9"/>
      <c r="AT297" s="9"/>
      <c r="AU297" s="9"/>
      <c r="AV297" s="9"/>
      <c r="AW297" s="9"/>
      <c r="AX297" s="9"/>
      <c r="AY297" s="9"/>
      <c r="AZ297" s="9"/>
      <c r="BA297" s="9"/>
      <c r="BB297" s="9"/>
      <c r="BC297" s="9"/>
      <c r="BD297" s="9"/>
      <c r="BE297" s="9"/>
    </row>
    <row r="298" spans="2:57" s="8" customFormat="1" ht="12.75">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219"/>
      <c r="AN298" s="9"/>
      <c r="AO298" s="9"/>
      <c r="AP298" s="9"/>
      <c r="AQ298" s="9"/>
      <c r="AR298" s="9"/>
      <c r="AS298" s="9"/>
      <c r="AT298" s="9"/>
      <c r="AU298" s="9"/>
      <c r="AV298" s="9"/>
      <c r="AW298" s="9"/>
      <c r="AX298" s="9"/>
      <c r="AY298" s="9"/>
      <c r="AZ298" s="9"/>
      <c r="BA298" s="9"/>
      <c r="BB298" s="9"/>
      <c r="BC298" s="9"/>
      <c r="BD298" s="9"/>
      <c r="BE298" s="9"/>
    </row>
    <row r="299" spans="2:57" s="8" customFormat="1" ht="12.75">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219"/>
      <c r="AN299" s="9"/>
      <c r="AO299" s="9"/>
      <c r="AP299" s="9"/>
      <c r="AQ299" s="9"/>
      <c r="AR299" s="9"/>
      <c r="AS299" s="9"/>
      <c r="AT299" s="9"/>
      <c r="AU299" s="9"/>
      <c r="AV299" s="9"/>
      <c r="AW299" s="9"/>
      <c r="AX299" s="9"/>
      <c r="AY299" s="9"/>
      <c r="AZ299" s="9"/>
      <c r="BA299" s="9"/>
      <c r="BB299" s="9"/>
      <c r="BC299" s="9"/>
      <c r="BD299" s="9"/>
      <c r="BE299" s="9"/>
    </row>
    <row r="300" spans="2:57" s="8" customFormat="1" ht="12.75">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219"/>
      <c r="AN300" s="9"/>
      <c r="AO300" s="9"/>
      <c r="AP300" s="9"/>
      <c r="AQ300" s="9"/>
      <c r="AR300" s="9"/>
      <c r="AS300" s="9"/>
      <c r="AT300" s="9"/>
      <c r="AU300" s="9"/>
      <c r="AV300" s="9"/>
      <c r="AW300" s="9"/>
      <c r="AX300" s="9"/>
      <c r="AY300" s="9"/>
      <c r="AZ300" s="9"/>
      <c r="BA300" s="9"/>
      <c r="BB300" s="9"/>
      <c r="BC300" s="9"/>
      <c r="BD300" s="9"/>
      <c r="BE300" s="9"/>
    </row>
    <row r="301" spans="2:57" s="8" customFormat="1" ht="12.75">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219"/>
      <c r="AN301" s="9"/>
      <c r="AO301" s="9"/>
      <c r="AP301" s="9"/>
      <c r="AQ301" s="9"/>
      <c r="AR301" s="9"/>
      <c r="AS301" s="9"/>
      <c r="AT301" s="9"/>
      <c r="AU301" s="9"/>
      <c r="AV301" s="9"/>
      <c r="AW301" s="9"/>
      <c r="AX301" s="9"/>
      <c r="AY301" s="9"/>
      <c r="AZ301" s="9"/>
      <c r="BA301" s="9"/>
      <c r="BB301" s="9"/>
      <c r="BC301" s="9"/>
      <c r="BD301" s="9"/>
      <c r="BE301" s="9"/>
    </row>
    <row r="302" spans="2:57" s="8" customFormat="1" ht="12.75">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219"/>
      <c r="AN302" s="9"/>
      <c r="AO302" s="9"/>
      <c r="AP302" s="9"/>
      <c r="AQ302" s="9"/>
      <c r="AR302" s="9"/>
      <c r="AS302" s="9"/>
      <c r="AT302" s="9"/>
      <c r="AU302" s="9"/>
      <c r="AV302" s="9"/>
      <c r="AW302" s="9"/>
      <c r="AX302" s="9"/>
      <c r="AY302" s="9"/>
      <c r="AZ302" s="9"/>
      <c r="BA302" s="9"/>
      <c r="BB302" s="9"/>
      <c r="BC302" s="9"/>
      <c r="BD302" s="9"/>
      <c r="BE302" s="9"/>
    </row>
    <row r="303" spans="2:57" s="8" customFormat="1" ht="12.75">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219"/>
      <c r="AN303" s="9"/>
      <c r="AO303" s="9"/>
      <c r="AP303" s="9"/>
      <c r="AQ303" s="9"/>
      <c r="AR303" s="9"/>
      <c r="AS303" s="9"/>
      <c r="AT303" s="9"/>
      <c r="AU303" s="9"/>
      <c r="AV303" s="9"/>
      <c r="AW303" s="9"/>
      <c r="AX303" s="9"/>
      <c r="AY303" s="9"/>
      <c r="AZ303" s="9"/>
      <c r="BA303" s="9"/>
      <c r="BB303" s="9"/>
      <c r="BC303" s="9"/>
      <c r="BD303" s="9"/>
      <c r="BE303" s="9"/>
    </row>
    <row r="304" spans="2:57" s="8" customFormat="1" ht="12.75">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219"/>
      <c r="AN304" s="9"/>
      <c r="AO304" s="9"/>
      <c r="AP304" s="9"/>
      <c r="AQ304" s="9"/>
      <c r="AR304" s="9"/>
      <c r="AS304" s="9"/>
      <c r="AT304" s="9"/>
      <c r="AU304" s="9"/>
      <c r="AV304" s="9"/>
      <c r="AW304" s="9"/>
      <c r="AX304" s="9"/>
      <c r="AY304" s="9"/>
      <c r="AZ304" s="9"/>
      <c r="BA304" s="9"/>
      <c r="BB304" s="9"/>
      <c r="BC304" s="9"/>
      <c r="BD304" s="9"/>
      <c r="BE304" s="9"/>
    </row>
    <row r="305" spans="2:57" s="8" customFormat="1" ht="12.75">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219"/>
      <c r="AN305" s="9"/>
      <c r="AO305" s="9"/>
      <c r="AP305" s="9"/>
      <c r="AQ305" s="9"/>
      <c r="AR305" s="9"/>
      <c r="AS305" s="9"/>
      <c r="AT305" s="9"/>
      <c r="AU305" s="9"/>
      <c r="AV305" s="9"/>
      <c r="AW305" s="9"/>
      <c r="AX305" s="9"/>
      <c r="AY305" s="9"/>
      <c r="AZ305" s="9"/>
      <c r="BA305" s="9"/>
      <c r="BB305" s="9"/>
      <c r="BC305" s="9"/>
      <c r="BD305" s="9"/>
      <c r="BE305" s="9"/>
    </row>
    <row r="306" spans="2:57" s="8" customFormat="1" ht="12.75">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219"/>
      <c r="AN306" s="9"/>
      <c r="AO306" s="9"/>
      <c r="AP306" s="9"/>
      <c r="AQ306" s="9"/>
      <c r="AR306" s="9"/>
      <c r="AS306" s="9"/>
      <c r="AT306" s="9"/>
      <c r="AU306" s="9"/>
      <c r="AV306" s="9"/>
      <c r="AW306" s="9"/>
      <c r="AX306" s="9"/>
      <c r="AY306" s="9"/>
      <c r="AZ306" s="9"/>
      <c r="BA306" s="9"/>
      <c r="BB306" s="9"/>
      <c r="BC306" s="9"/>
      <c r="BD306" s="9"/>
      <c r="BE306" s="9"/>
    </row>
    <row r="307" spans="2:57" s="8" customFormat="1" ht="12.75">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219"/>
      <c r="AN307" s="9"/>
      <c r="AO307" s="9"/>
      <c r="AP307" s="9"/>
      <c r="AQ307" s="9"/>
      <c r="AR307" s="9"/>
      <c r="AS307" s="9"/>
      <c r="AT307" s="9"/>
      <c r="AU307" s="9"/>
      <c r="AV307" s="9"/>
      <c r="AW307" s="9"/>
      <c r="AX307" s="9"/>
      <c r="AY307" s="9"/>
      <c r="AZ307" s="9"/>
      <c r="BA307" s="9"/>
      <c r="BB307" s="9"/>
      <c r="BC307" s="9"/>
      <c r="BD307" s="9"/>
      <c r="BE307" s="9"/>
    </row>
    <row r="308" spans="2:57" s="8" customFormat="1" ht="12.75">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219"/>
      <c r="AN308" s="9"/>
      <c r="AO308" s="9"/>
      <c r="AP308" s="9"/>
      <c r="AQ308" s="9"/>
      <c r="AR308" s="9"/>
      <c r="AS308" s="9"/>
      <c r="AT308" s="9"/>
      <c r="AU308" s="9"/>
      <c r="AV308" s="9"/>
      <c r="AW308" s="9"/>
      <c r="AX308" s="9"/>
      <c r="AY308" s="9"/>
      <c r="AZ308" s="9"/>
      <c r="BA308" s="9"/>
      <c r="BB308" s="9"/>
      <c r="BC308" s="9"/>
      <c r="BD308" s="9"/>
      <c r="BE308" s="9"/>
    </row>
    <row r="309" spans="2:57" s="8" customFormat="1" ht="12.75">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219"/>
      <c r="AN309" s="9"/>
      <c r="AO309" s="9"/>
      <c r="AP309" s="9"/>
      <c r="AQ309" s="9"/>
      <c r="AR309" s="9"/>
      <c r="AS309" s="9"/>
      <c r="AT309" s="9"/>
      <c r="AU309" s="9"/>
      <c r="AV309" s="9"/>
      <c r="AW309" s="9"/>
      <c r="AX309" s="9"/>
      <c r="AY309" s="9"/>
      <c r="AZ309" s="9"/>
      <c r="BA309" s="9"/>
      <c r="BB309" s="9"/>
      <c r="BC309" s="9"/>
      <c r="BD309" s="9"/>
      <c r="BE309" s="9"/>
    </row>
    <row r="310" spans="2:57" s="8" customFormat="1" ht="12.75">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219"/>
      <c r="AN310" s="9"/>
      <c r="AO310" s="9"/>
      <c r="AP310" s="9"/>
      <c r="AQ310" s="9"/>
      <c r="AR310" s="9"/>
      <c r="AS310" s="9"/>
      <c r="AT310" s="9"/>
      <c r="AU310" s="9"/>
      <c r="AV310" s="9"/>
      <c r="AW310" s="9"/>
      <c r="AX310" s="9"/>
      <c r="AY310" s="9"/>
      <c r="AZ310" s="9"/>
      <c r="BA310" s="9"/>
      <c r="BB310" s="9"/>
      <c r="BC310" s="9"/>
      <c r="BD310" s="9"/>
      <c r="BE310" s="9"/>
    </row>
    <row r="311" spans="2:57" s="8" customFormat="1" ht="12.75">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219"/>
      <c r="AN311" s="9"/>
      <c r="AO311" s="9"/>
      <c r="AP311" s="9"/>
      <c r="AQ311" s="9"/>
      <c r="AR311" s="9"/>
      <c r="AS311" s="9"/>
      <c r="AT311" s="9"/>
      <c r="AU311" s="9"/>
      <c r="AV311" s="9"/>
      <c r="AW311" s="9"/>
      <c r="AX311" s="9"/>
      <c r="AY311" s="9"/>
      <c r="AZ311" s="9"/>
      <c r="BA311" s="9"/>
      <c r="BB311" s="9"/>
      <c r="BC311" s="9"/>
      <c r="BD311" s="9"/>
      <c r="BE311" s="9"/>
    </row>
    <row r="312" spans="2:57" s="8" customFormat="1" ht="12.75">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219"/>
      <c r="AN312" s="9"/>
      <c r="AO312" s="9"/>
      <c r="AP312" s="9"/>
      <c r="AQ312" s="9"/>
      <c r="AR312" s="9"/>
      <c r="AS312" s="9"/>
      <c r="AT312" s="9"/>
      <c r="AU312" s="9"/>
      <c r="AV312" s="9"/>
      <c r="AW312" s="9"/>
      <c r="AX312" s="9"/>
      <c r="AY312" s="9"/>
      <c r="AZ312" s="9"/>
      <c r="BA312" s="9"/>
      <c r="BB312" s="9"/>
      <c r="BC312" s="9"/>
      <c r="BD312" s="9"/>
      <c r="BE312" s="9"/>
    </row>
    <row r="313" spans="2:57" s="8" customFormat="1" ht="12.75">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219"/>
      <c r="AN313" s="9"/>
      <c r="AO313" s="9"/>
      <c r="AP313" s="9"/>
      <c r="AQ313" s="9"/>
      <c r="AR313" s="9"/>
      <c r="AS313" s="9"/>
      <c r="AT313" s="9"/>
      <c r="AU313" s="9"/>
      <c r="AV313" s="9"/>
      <c r="AW313" s="9"/>
      <c r="AX313" s="9"/>
      <c r="AY313" s="9"/>
      <c r="AZ313" s="9"/>
      <c r="BA313" s="9"/>
      <c r="BB313" s="9"/>
      <c r="BC313" s="9"/>
      <c r="BD313" s="9"/>
      <c r="BE313" s="9"/>
    </row>
    <row r="314" spans="2:57" s="8" customFormat="1" ht="12.75">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219"/>
      <c r="AN314" s="9"/>
      <c r="AO314" s="9"/>
      <c r="AP314" s="9"/>
      <c r="AQ314" s="9"/>
      <c r="AR314" s="9"/>
      <c r="AS314" s="9"/>
      <c r="AT314" s="9"/>
      <c r="AU314" s="9"/>
      <c r="AV314" s="9"/>
      <c r="AW314" s="9"/>
      <c r="AX314" s="9"/>
      <c r="AY314" s="9"/>
      <c r="AZ314" s="9"/>
      <c r="BA314" s="9"/>
      <c r="BB314" s="9"/>
      <c r="BC314" s="9"/>
      <c r="BD314" s="9"/>
      <c r="BE314" s="9"/>
    </row>
    <row r="315" spans="2:57" s="8" customFormat="1" ht="12.75">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219"/>
      <c r="AN315" s="9"/>
      <c r="AO315" s="9"/>
      <c r="AP315" s="9"/>
      <c r="AQ315" s="9"/>
      <c r="AR315" s="9"/>
      <c r="AS315" s="9"/>
      <c r="AT315" s="9"/>
      <c r="AU315" s="9"/>
      <c r="AV315" s="9"/>
      <c r="AW315" s="9"/>
      <c r="AX315" s="9"/>
      <c r="AY315" s="9"/>
      <c r="AZ315" s="9"/>
      <c r="BA315" s="9"/>
      <c r="BB315" s="9"/>
      <c r="BC315" s="9"/>
      <c r="BD315" s="9"/>
      <c r="BE315" s="9"/>
    </row>
    <row r="316" spans="2:57" s="8" customFormat="1" ht="12.75">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219"/>
      <c r="AN316" s="9"/>
      <c r="AO316" s="9"/>
      <c r="AP316" s="9"/>
      <c r="AQ316" s="9"/>
      <c r="AR316" s="9"/>
      <c r="AS316" s="9"/>
      <c r="AT316" s="9"/>
      <c r="AU316" s="9"/>
      <c r="AV316" s="9"/>
      <c r="AW316" s="9"/>
      <c r="AX316" s="9"/>
      <c r="AY316" s="9"/>
      <c r="AZ316" s="9"/>
      <c r="BA316" s="9"/>
      <c r="BB316" s="9"/>
      <c r="BC316" s="9"/>
      <c r="BD316" s="9"/>
      <c r="BE316" s="9"/>
    </row>
    <row r="317" spans="2:57" s="8" customFormat="1" ht="12.75">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219"/>
      <c r="AN317" s="9"/>
      <c r="AO317" s="9"/>
      <c r="AP317" s="9"/>
      <c r="AQ317" s="9"/>
      <c r="AR317" s="9"/>
      <c r="AS317" s="9"/>
      <c r="AT317" s="9"/>
      <c r="AU317" s="9"/>
      <c r="AV317" s="9"/>
      <c r="AW317" s="9"/>
      <c r="AX317" s="9"/>
      <c r="AY317" s="9"/>
      <c r="AZ317" s="9"/>
      <c r="BA317" s="9"/>
      <c r="BB317" s="9"/>
      <c r="BC317" s="9"/>
      <c r="BD317" s="9"/>
      <c r="BE317" s="9"/>
    </row>
    <row r="318" spans="2:57" s="8" customFormat="1" ht="12.75">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219"/>
      <c r="AN318" s="9"/>
      <c r="AO318" s="9"/>
      <c r="AP318" s="9"/>
      <c r="AQ318" s="9"/>
      <c r="AR318" s="9"/>
      <c r="AS318" s="9"/>
      <c r="AT318" s="9"/>
      <c r="AU318" s="9"/>
      <c r="AV318" s="9"/>
      <c r="AW318" s="9"/>
      <c r="AX318" s="9"/>
      <c r="AY318" s="9"/>
      <c r="AZ318" s="9"/>
      <c r="BA318" s="9"/>
      <c r="BB318" s="9"/>
      <c r="BC318" s="9"/>
      <c r="BD318" s="9"/>
      <c r="BE318" s="9"/>
    </row>
    <row r="319" spans="2:57" s="8" customFormat="1" ht="12.75">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219"/>
      <c r="AN319" s="9"/>
      <c r="AO319" s="9"/>
      <c r="AP319" s="9"/>
      <c r="AQ319" s="9"/>
      <c r="AR319" s="9"/>
      <c r="AS319" s="9"/>
      <c r="AT319" s="9"/>
      <c r="AU319" s="9"/>
      <c r="AV319" s="9"/>
      <c r="AW319" s="9"/>
      <c r="AX319" s="9"/>
      <c r="AY319" s="9"/>
      <c r="AZ319" s="9"/>
      <c r="BA319" s="9"/>
      <c r="BB319" s="9"/>
      <c r="BC319" s="9"/>
      <c r="BD319" s="9"/>
      <c r="BE319" s="9"/>
    </row>
    <row r="320" spans="2:57" s="8" customFormat="1" ht="12.75">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219"/>
      <c r="AN320" s="9"/>
      <c r="AO320" s="9"/>
      <c r="AP320" s="9"/>
      <c r="AQ320" s="9"/>
      <c r="AR320" s="9"/>
      <c r="AS320" s="9"/>
      <c r="AT320" s="9"/>
      <c r="AU320" s="9"/>
      <c r="AV320" s="9"/>
      <c r="AW320" s="9"/>
      <c r="AX320" s="9"/>
      <c r="AY320" s="9"/>
      <c r="AZ320" s="9"/>
      <c r="BA320" s="9"/>
      <c r="BB320" s="9"/>
      <c r="BC320" s="9"/>
      <c r="BD320" s="9"/>
      <c r="BE320" s="9"/>
    </row>
    <row r="321" spans="2:57" s="8" customFormat="1" ht="12.75">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219"/>
      <c r="AN321" s="9"/>
      <c r="AO321" s="9"/>
      <c r="AP321" s="9"/>
      <c r="AQ321" s="9"/>
      <c r="AR321" s="9"/>
      <c r="AS321" s="9"/>
      <c r="AT321" s="9"/>
      <c r="AU321" s="9"/>
      <c r="AV321" s="9"/>
      <c r="AW321" s="9"/>
      <c r="AX321" s="9"/>
      <c r="AY321" s="9"/>
      <c r="AZ321" s="9"/>
      <c r="BA321" s="9"/>
      <c r="BB321" s="9"/>
      <c r="BC321" s="9"/>
      <c r="BD321" s="9"/>
      <c r="BE321" s="9"/>
    </row>
    <row r="322" spans="2:57" s="8" customFormat="1" ht="12.75">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219"/>
      <c r="AN322" s="9"/>
      <c r="AO322" s="9"/>
      <c r="AP322" s="9"/>
      <c r="AQ322" s="9"/>
      <c r="AR322" s="9"/>
      <c r="AS322" s="9"/>
      <c r="AT322" s="9"/>
      <c r="AU322" s="9"/>
      <c r="AV322" s="9"/>
      <c r="AW322" s="9"/>
      <c r="AX322" s="9"/>
      <c r="AY322" s="9"/>
      <c r="AZ322" s="9"/>
      <c r="BA322" s="9"/>
      <c r="BB322" s="9"/>
      <c r="BC322" s="9"/>
      <c r="BD322" s="9"/>
      <c r="BE322" s="9"/>
    </row>
    <row r="323" spans="2:57" s="8" customFormat="1" ht="12.75">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219"/>
      <c r="AN323" s="9"/>
      <c r="AO323" s="9"/>
      <c r="AP323" s="9"/>
      <c r="AQ323" s="9"/>
      <c r="AR323" s="9"/>
      <c r="AS323" s="9"/>
      <c r="AT323" s="9"/>
      <c r="AU323" s="9"/>
      <c r="AV323" s="9"/>
      <c r="AW323" s="9"/>
      <c r="AX323" s="9"/>
      <c r="AY323" s="9"/>
      <c r="AZ323" s="9"/>
      <c r="BA323" s="9"/>
      <c r="BB323" s="9"/>
      <c r="BC323" s="9"/>
      <c r="BD323" s="9"/>
      <c r="BE323" s="9"/>
    </row>
    <row r="324" spans="2:57" s="8" customFormat="1" ht="12.75">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219"/>
      <c r="AN324" s="9"/>
      <c r="AO324" s="9"/>
      <c r="AP324" s="9"/>
      <c r="AQ324" s="9"/>
      <c r="AR324" s="9"/>
      <c r="AS324" s="9"/>
      <c r="AT324" s="9"/>
      <c r="AU324" s="9"/>
      <c r="AV324" s="9"/>
      <c r="AW324" s="9"/>
      <c r="AX324" s="9"/>
      <c r="AY324" s="9"/>
      <c r="AZ324" s="9"/>
      <c r="BA324" s="9"/>
      <c r="BB324" s="9"/>
      <c r="BC324" s="9"/>
      <c r="BD324" s="9"/>
      <c r="BE324" s="9"/>
    </row>
    <row r="325" spans="2:57" s="8" customFormat="1" ht="12.75">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219"/>
      <c r="AN325" s="9"/>
      <c r="AO325" s="9"/>
      <c r="AP325" s="9"/>
      <c r="AQ325" s="9"/>
      <c r="AR325" s="9"/>
      <c r="AS325" s="9"/>
      <c r="AT325" s="9"/>
      <c r="AU325" s="9"/>
      <c r="AV325" s="9"/>
      <c r="AW325" s="9"/>
      <c r="AX325" s="9"/>
      <c r="AY325" s="9"/>
      <c r="AZ325" s="9"/>
      <c r="BA325" s="9"/>
      <c r="BB325" s="9"/>
      <c r="BC325" s="9"/>
      <c r="BD325" s="9"/>
      <c r="BE325" s="9"/>
    </row>
    <row r="326" spans="2:57" s="8" customFormat="1" ht="12.75">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219"/>
      <c r="AN326" s="9"/>
      <c r="AO326" s="9"/>
      <c r="AP326" s="9"/>
      <c r="AQ326" s="9"/>
      <c r="AR326" s="9"/>
      <c r="AS326" s="9"/>
      <c r="AT326" s="9"/>
      <c r="AU326" s="9"/>
      <c r="AV326" s="9"/>
      <c r="AW326" s="9"/>
      <c r="AX326" s="9"/>
      <c r="AY326" s="9"/>
      <c r="AZ326" s="9"/>
      <c r="BA326" s="9"/>
      <c r="BB326" s="9"/>
      <c r="BC326" s="9"/>
      <c r="BD326" s="9"/>
      <c r="BE326" s="9"/>
    </row>
    <row r="327" spans="2:57" s="8" customFormat="1" ht="12.75">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219"/>
      <c r="AN327" s="9"/>
      <c r="AO327" s="9"/>
      <c r="AP327" s="9"/>
      <c r="AQ327" s="9"/>
      <c r="AR327" s="9"/>
      <c r="AS327" s="9"/>
      <c r="AT327" s="9"/>
      <c r="AU327" s="9"/>
      <c r="AV327" s="9"/>
      <c r="AW327" s="9"/>
      <c r="AX327" s="9"/>
      <c r="AY327" s="9"/>
      <c r="AZ327" s="9"/>
      <c r="BA327" s="9"/>
      <c r="BB327" s="9"/>
      <c r="BC327" s="9"/>
      <c r="BD327" s="9"/>
      <c r="BE327" s="9"/>
    </row>
    <row r="328" spans="2:57" s="8" customFormat="1" ht="12.75">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219"/>
      <c r="AN328" s="9"/>
      <c r="AO328" s="9"/>
      <c r="AP328" s="9"/>
      <c r="AQ328" s="9"/>
      <c r="AR328" s="9"/>
      <c r="AS328" s="9"/>
      <c r="AT328" s="9"/>
      <c r="AU328" s="9"/>
      <c r="AV328" s="9"/>
      <c r="AW328" s="9"/>
      <c r="AX328" s="9"/>
      <c r="AY328" s="9"/>
      <c r="AZ328" s="9"/>
      <c r="BA328" s="9"/>
      <c r="BB328" s="9"/>
      <c r="BC328" s="9"/>
      <c r="BD328" s="9"/>
      <c r="BE328" s="9"/>
    </row>
    <row r="329" spans="2:57" s="8" customFormat="1" ht="12.75">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219"/>
      <c r="AN329" s="9"/>
      <c r="AO329" s="9"/>
      <c r="AP329" s="9"/>
      <c r="AQ329" s="9"/>
      <c r="AR329" s="9"/>
      <c r="AS329" s="9"/>
      <c r="AT329" s="9"/>
      <c r="AU329" s="9"/>
      <c r="AV329" s="9"/>
      <c r="AW329" s="9"/>
      <c r="AX329" s="9"/>
      <c r="AY329" s="9"/>
      <c r="AZ329" s="9"/>
      <c r="BA329" s="9"/>
      <c r="BB329" s="9"/>
      <c r="BC329" s="9"/>
      <c r="BD329" s="9"/>
      <c r="BE329" s="9"/>
    </row>
    <row r="330" spans="2:57" s="8" customFormat="1" ht="12.75">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219"/>
      <c r="AN330" s="9"/>
      <c r="AO330" s="9"/>
      <c r="AP330" s="9"/>
      <c r="AQ330" s="9"/>
      <c r="AR330" s="9"/>
      <c r="AS330" s="9"/>
      <c r="AT330" s="9"/>
      <c r="AU330" s="9"/>
      <c r="AV330" s="9"/>
      <c r="AW330" s="9"/>
      <c r="AX330" s="9"/>
      <c r="AY330" s="9"/>
      <c r="AZ330" s="9"/>
      <c r="BA330" s="9"/>
      <c r="BB330" s="9"/>
      <c r="BC330" s="9"/>
      <c r="BD330" s="9"/>
      <c r="BE330" s="9"/>
    </row>
    <row r="331" spans="2:57" s="8" customFormat="1" ht="12.75">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219"/>
      <c r="AN331" s="9"/>
      <c r="AO331" s="9"/>
      <c r="AP331" s="9"/>
      <c r="AQ331" s="9"/>
      <c r="AR331" s="9"/>
      <c r="AS331" s="9"/>
      <c r="AT331" s="9"/>
      <c r="AU331" s="9"/>
      <c r="AV331" s="9"/>
      <c r="AW331" s="9"/>
      <c r="AX331" s="9"/>
      <c r="AY331" s="9"/>
      <c r="AZ331" s="9"/>
      <c r="BA331" s="9"/>
      <c r="BB331" s="9"/>
      <c r="BC331" s="9"/>
      <c r="BD331" s="9"/>
      <c r="BE331" s="9"/>
    </row>
    <row r="332" spans="2:57" s="8" customFormat="1" ht="12.75">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219"/>
      <c r="AN332" s="9"/>
      <c r="AO332" s="9"/>
      <c r="AP332" s="9"/>
      <c r="AQ332" s="9"/>
      <c r="AR332" s="9"/>
      <c r="AS332" s="9"/>
      <c r="AT332" s="9"/>
      <c r="AU332" s="9"/>
      <c r="AV332" s="9"/>
      <c r="AW332" s="9"/>
      <c r="AX332" s="9"/>
      <c r="AY332" s="9"/>
      <c r="AZ332" s="9"/>
      <c r="BA332" s="9"/>
      <c r="BB332" s="9"/>
      <c r="BC332" s="9"/>
      <c r="BD332" s="9"/>
      <c r="BE332" s="9"/>
    </row>
  </sheetData>
  <sheetProtection password="EC12" sheet="1" objects="1" scenarios="1"/>
  <mergeCells count="125">
    <mergeCell ref="T72:U72"/>
    <mergeCell ref="T73:U73"/>
    <mergeCell ref="T66:U66"/>
    <mergeCell ref="T67:U67"/>
    <mergeCell ref="T68:U68"/>
    <mergeCell ref="T69:U69"/>
    <mergeCell ref="T70:U70"/>
    <mergeCell ref="T71:U71"/>
    <mergeCell ref="B61:C61"/>
    <mergeCell ref="B62:C62"/>
    <mergeCell ref="B63:C63"/>
    <mergeCell ref="B65:C65"/>
    <mergeCell ref="T64:U64"/>
    <mergeCell ref="D65:E65"/>
    <mergeCell ref="H65:I65"/>
    <mergeCell ref="T65:U65"/>
    <mergeCell ref="B52:C52"/>
    <mergeCell ref="D52:E52"/>
    <mergeCell ref="B53:C53"/>
    <mergeCell ref="D53:E53"/>
    <mergeCell ref="B48:C48"/>
    <mergeCell ref="D48:E48"/>
    <mergeCell ref="B51:C51"/>
    <mergeCell ref="D51:E51"/>
    <mergeCell ref="B47:C47"/>
    <mergeCell ref="D47:E47"/>
    <mergeCell ref="H47:J47"/>
    <mergeCell ref="K47:L47"/>
    <mergeCell ref="B44:C44"/>
    <mergeCell ref="D44:E44"/>
    <mergeCell ref="H44:J44"/>
    <mergeCell ref="K44:L44"/>
    <mergeCell ref="B43:C43"/>
    <mergeCell ref="D43:E43"/>
    <mergeCell ref="H43:J43"/>
    <mergeCell ref="K43:L43"/>
    <mergeCell ref="B42:C42"/>
    <mergeCell ref="D42:E42"/>
    <mergeCell ref="H42:J42"/>
    <mergeCell ref="K42:L42"/>
    <mergeCell ref="B41:C41"/>
    <mergeCell ref="D41:E41"/>
    <mergeCell ref="H41:J41"/>
    <mergeCell ref="K41:L41"/>
    <mergeCell ref="H39:J39"/>
    <mergeCell ref="K39:L39"/>
    <mergeCell ref="H40:J40"/>
    <mergeCell ref="K40:L40"/>
    <mergeCell ref="B38:C38"/>
    <mergeCell ref="D38:E38"/>
    <mergeCell ref="H38:J38"/>
    <mergeCell ref="K38:L38"/>
    <mergeCell ref="B37:C37"/>
    <mergeCell ref="D37:E37"/>
    <mergeCell ref="H37:J37"/>
    <mergeCell ref="K37:L37"/>
    <mergeCell ref="B36:C36"/>
    <mergeCell ref="D36:E36"/>
    <mergeCell ref="H36:J36"/>
    <mergeCell ref="K36:L36"/>
    <mergeCell ref="H34:J34"/>
    <mergeCell ref="K34:L34"/>
    <mergeCell ref="B35:C35"/>
    <mergeCell ref="D35:E35"/>
    <mergeCell ref="H35:J35"/>
    <mergeCell ref="K35:L35"/>
    <mergeCell ref="B33:C33"/>
    <mergeCell ref="D33:E33"/>
    <mergeCell ref="H33:J33"/>
    <mergeCell ref="K33:L33"/>
    <mergeCell ref="B31:C31"/>
    <mergeCell ref="D31:E31"/>
    <mergeCell ref="B32:C32"/>
    <mergeCell ref="D32:E32"/>
    <mergeCell ref="B30:C30"/>
    <mergeCell ref="D30:E30"/>
    <mergeCell ref="H30:J30"/>
    <mergeCell ref="K30:L30"/>
    <mergeCell ref="H28:J28"/>
    <mergeCell ref="K28:L28"/>
    <mergeCell ref="H29:J29"/>
    <mergeCell ref="K29:L29"/>
    <mergeCell ref="B26:C26"/>
    <mergeCell ref="D26:E26"/>
    <mergeCell ref="B27:C27"/>
    <mergeCell ref="D27:E27"/>
    <mergeCell ref="B25:C25"/>
    <mergeCell ref="D25:E25"/>
    <mergeCell ref="H25:J25"/>
    <mergeCell ref="K25:L25"/>
    <mergeCell ref="B24:C24"/>
    <mergeCell ref="D24:E24"/>
    <mergeCell ref="H24:J24"/>
    <mergeCell ref="K24:L24"/>
    <mergeCell ref="B23:C23"/>
    <mergeCell ref="D23:E23"/>
    <mergeCell ref="H23:J23"/>
    <mergeCell ref="K23:L23"/>
    <mergeCell ref="B22:C22"/>
    <mergeCell ref="D22:E22"/>
    <mergeCell ref="H22:J22"/>
    <mergeCell ref="K22:L22"/>
    <mergeCell ref="K16:L16"/>
    <mergeCell ref="K17:L17"/>
    <mergeCell ref="B20:C20"/>
    <mergeCell ref="D20:E20"/>
    <mergeCell ref="H20:J20"/>
    <mergeCell ref="K20:L20"/>
    <mergeCell ref="B16:C16"/>
    <mergeCell ref="D16:F16"/>
    <mergeCell ref="G16:H16"/>
    <mergeCell ref="I16:J16"/>
    <mergeCell ref="G13:H13"/>
    <mergeCell ref="I13:J13"/>
    <mergeCell ref="K13:L13"/>
    <mergeCell ref="B15:C15"/>
    <mergeCell ref="D15:E15"/>
    <mergeCell ref="G15:H15"/>
    <mergeCell ref="I15:J15"/>
    <mergeCell ref="K15:L15"/>
    <mergeCell ref="D7:E7"/>
    <mergeCell ref="D9:E9"/>
    <mergeCell ref="D11:E11"/>
    <mergeCell ref="B13:C13"/>
    <mergeCell ref="D13:E13"/>
  </mergeCells>
  <conditionalFormatting sqref="D50:E50">
    <cfRule type="cellIs" priority="2" dxfId="1" operator="greaterThan" stopIfTrue="1">
      <formula>62</formula>
    </cfRule>
  </conditionalFormatting>
  <conditionalFormatting sqref="C50 F50">
    <cfRule type="cellIs" priority="1" dxfId="0" operator="greaterThan" stopIfTrue="1">
      <formula>50</formula>
    </cfRule>
  </conditionalFormatting>
  <dataValidations count="1">
    <dataValidation type="list" showInputMessage="1" showErrorMessage="1" sqref="D29:E29">
      <formula1>Coltura_Stadio</formula1>
    </dataValidation>
  </dataValidations>
  <printOptions/>
  <pageMargins left="0.31496062992125984" right="0.35433070866141736" top="0.3937007874015748" bottom="0.9448818897637796" header="0.31496062992125984" footer="0.6299212598425197"/>
  <pageSetup fitToHeight="1" fitToWidth="1" horizontalDpi="600" verticalDpi="600" orientation="portrait" paperSize="9" scale="43" r:id="rId3"/>
  <drawing r:id="rId2"/>
  <legacyDrawing r:id="rId1"/>
</worksheet>
</file>

<file path=xl/worksheets/sheet12.xml><?xml version="1.0" encoding="utf-8"?>
<worksheet xmlns="http://schemas.openxmlformats.org/spreadsheetml/2006/main" xmlns:r="http://schemas.openxmlformats.org/officeDocument/2006/relationships">
  <sheetPr codeName="Foglio21">
    <pageSetUpPr fitToPage="1"/>
  </sheetPr>
  <dimension ref="A1:BE333"/>
  <sheetViews>
    <sheetView showRowColHeaders="0" zoomScale="70" zoomScaleNormal="70" zoomScalePageLayoutView="0" workbookViewId="0" topLeftCell="A1">
      <selection activeCell="C5" sqref="C5"/>
    </sheetView>
  </sheetViews>
  <sheetFormatPr defaultColWidth="9.00390625" defaultRowHeight="15"/>
  <cols>
    <col min="1" max="1" width="3.25390625" style="8" customWidth="1"/>
    <col min="2" max="2" width="25.625" style="9" customWidth="1"/>
    <col min="3" max="18" width="12.625" style="9" customWidth="1"/>
    <col min="19" max="20" width="8.625" style="9" customWidth="1"/>
    <col min="21" max="21" width="10.125" style="9" customWidth="1"/>
    <col min="22" max="23" width="8.625" style="9" customWidth="1"/>
    <col min="24" max="24" width="8.375" style="9" customWidth="1"/>
    <col min="25" max="28" width="7.00390625" style="9" customWidth="1"/>
    <col min="29" max="29" width="7.75390625" style="9" customWidth="1"/>
    <col min="30" max="30" width="7.625" style="9" customWidth="1"/>
    <col min="31" max="38" width="6.375" style="9" customWidth="1"/>
    <col min="39" max="39" width="9.00390625" style="8" customWidth="1"/>
    <col min="40" max="40" width="29.00390625" style="9" customWidth="1"/>
    <col min="41" max="41" width="11.625" style="9" customWidth="1"/>
    <col min="42" max="16384" width="9.00390625" style="9" customWidth="1"/>
  </cols>
  <sheetData>
    <row r="1" spans="2:38" ht="12.75">
      <c r="B1" s="8" t="s">
        <v>33</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2:38" ht="30">
      <c r="B2" s="8"/>
      <c r="C2" s="220" t="s">
        <v>122</v>
      </c>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2:38" ht="23.25" customHeight="1">
      <c r="B3" s="8"/>
      <c r="C3" s="221" t="s">
        <v>231</v>
      </c>
      <c r="D3" s="8"/>
      <c r="E3" s="8"/>
      <c r="F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row>
    <row r="4" spans="2:38" ht="12.75">
      <c r="B4" s="8"/>
      <c r="C4" s="8"/>
      <c r="D4" s="8"/>
      <c r="E4" s="8"/>
      <c r="F4" s="8"/>
      <c r="G4" s="8"/>
      <c r="H4" s="8"/>
      <c r="I4" s="8"/>
      <c r="J4" s="8"/>
      <c r="K4" s="104"/>
      <c r="L4" s="104"/>
      <c r="M4" s="104"/>
      <c r="N4" s="104"/>
      <c r="O4" s="104"/>
      <c r="P4" s="104"/>
      <c r="Q4" s="104"/>
      <c r="R4" s="104"/>
      <c r="S4" s="104"/>
      <c r="T4" s="104"/>
      <c r="U4" s="104"/>
      <c r="V4" s="104"/>
      <c r="W4" s="104"/>
      <c r="X4" s="104"/>
      <c r="Y4" s="104"/>
      <c r="Z4" s="104"/>
      <c r="AA4" s="8"/>
      <c r="AB4" s="8"/>
      <c r="AC4" s="8"/>
      <c r="AD4" s="8"/>
      <c r="AE4" s="8"/>
      <c r="AF4" s="8"/>
      <c r="AG4" s="8"/>
      <c r="AH4" s="8"/>
      <c r="AI4" s="8"/>
      <c r="AJ4" s="8"/>
      <c r="AK4" s="8"/>
      <c r="AL4" s="8"/>
    </row>
    <row r="5" spans="2:38" ht="26.25">
      <c r="B5" s="189" t="str">
        <f>'Report A'!B5</f>
        <v>DATOS DE ENTRADA</v>
      </c>
      <c r="C5" s="11"/>
      <c r="D5" s="11"/>
      <c r="E5" s="11"/>
      <c r="F5" s="11"/>
      <c r="G5" s="222"/>
      <c r="H5" s="8"/>
      <c r="I5" s="8"/>
      <c r="K5" s="104"/>
      <c r="L5" s="185"/>
      <c r="M5" s="185"/>
      <c r="N5" s="185"/>
      <c r="O5" s="178"/>
      <c r="P5" s="178"/>
      <c r="Q5" s="178"/>
      <c r="R5" s="178"/>
      <c r="S5" s="178"/>
      <c r="T5" s="104"/>
      <c r="U5" s="104"/>
      <c r="V5" s="104"/>
      <c r="W5" s="104"/>
      <c r="X5" s="104"/>
      <c r="Y5" s="104"/>
      <c r="Z5" s="104"/>
      <c r="AA5" s="8"/>
      <c r="AB5" s="8"/>
      <c r="AC5" s="8"/>
      <c r="AD5" s="8"/>
      <c r="AE5" s="8"/>
      <c r="AF5" s="8"/>
      <c r="AG5" s="8"/>
      <c r="AH5" s="8"/>
      <c r="AI5" s="8"/>
      <c r="AJ5" s="8"/>
      <c r="AK5" s="8"/>
      <c r="AL5" s="8"/>
    </row>
    <row r="6" spans="2:38" ht="25.5" customHeight="1">
      <c r="B6" s="190" t="str">
        <f>'Opzione B'!B6</f>
        <v>1) Información del cultivo</v>
      </c>
      <c r="C6" s="191"/>
      <c r="D6" s="99"/>
      <c r="E6" s="99"/>
      <c r="F6" s="99"/>
      <c r="G6" s="99"/>
      <c r="H6" s="8"/>
      <c r="I6" s="8"/>
      <c r="J6" s="8"/>
      <c r="K6" s="104"/>
      <c r="L6" s="104"/>
      <c r="M6" s="104"/>
      <c r="N6" s="104"/>
      <c r="O6" s="185"/>
      <c r="P6" s="185"/>
      <c r="Q6" s="185"/>
      <c r="R6" s="185"/>
      <c r="S6" s="104"/>
      <c r="T6" s="104"/>
      <c r="U6" s="104"/>
      <c r="V6" s="104"/>
      <c r="W6" s="104"/>
      <c r="X6" s="104"/>
      <c r="Y6" s="104"/>
      <c r="Z6" s="104"/>
      <c r="AA6" s="8"/>
      <c r="AB6" s="8"/>
      <c r="AC6" s="8"/>
      <c r="AD6" s="8"/>
      <c r="AE6" s="8"/>
      <c r="AF6" s="8"/>
      <c r="AG6" s="8"/>
      <c r="AH6" s="8"/>
      <c r="AI6" s="8"/>
      <c r="AJ6" s="8"/>
      <c r="AK6" s="8"/>
      <c r="AL6" s="8"/>
    </row>
    <row r="7" spans="1:39" s="143" customFormat="1" ht="24" customHeight="1">
      <c r="A7" s="142"/>
      <c r="B7" s="192" t="str">
        <f>'Opzione B'!B7</f>
        <v>Nombre del cultivo:</v>
      </c>
      <c r="C7" s="193"/>
      <c r="D7" s="512" t="str">
        <f>'Opzione B'!D7</f>
        <v>Tomate</v>
      </c>
      <c r="E7" s="512"/>
      <c r="F7" s="223"/>
      <c r="G7" s="223"/>
      <c r="H7" s="142"/>
      <c r="I7" s="142"/>
      <c r="J7" s="142"/>
      <c r="K7" s="125"/>
      <c r="L7" s="125"/>
      <c r="M7" s="125"/>
      <c r="N7" s="125"/>
      <c r="O7" s="224"/>
      <c r="P7" s="224"/>
      <c r="Q7" s="224"/>
      <c r="R7" s="224"/>
      <c r="S7" s="224"/>
      <c r="T7" s="225"/>
      <c r="U7" s="226"/>
      <c r="V7" s="226"/>
      <c r="W7" s="226"/>
      <c r="X7" s="226"/>
      <c r="Y7" s="125"/>
      <c r="Z7" s="125"/>
      <c r="AA7" s="142"/>
      <c r="AB7" s="142"/>
      <c r="AC7" s="142"/>
      <c r="AD7" s="142"/>
      <c r="AE7" s="142"/>
      <c r="AF7" s="142"/>
      <c r="AG7" s="142"/>
      <c r="AH7" s="142"/>
      <c r="AI7" s="142"/>
      <c r="AJ7" s="142"/>
      <c r="AK7" s="142"/>
      <c r="AL7" s="142"/>
      <c r="AM7" s="142"/>
    </row>
    <row r="8" spans="1:39" s="143" customFormat="1" ht="13.5" customHeight="1">
      <c r="A8" s="142"/>
      <c r="B8" s="195"/>
      <c r="C8" s="195"/>
      <c r="D8" s="99"/>
      <c r="E8" s="99"/>
      <c r="F8" s="99"/>
      <c r="G8" s="99"/>
      <c r="H8" s="142"/>
      <c r="I8" s="142"/>
      <c r="J8" s="142"/>
      <c r="K8" s="125"/>
      <c r="L8" s="125"/>
      <c r="M8" s="125"/>
      <c r="N8" s="125"/>
      <c r="O8" s="125"/>
      <c r="P8" s="125"/>
      <c r="Q8" s="125"/>
      <c r="R8" s="125"/>
      <c r="S8" s="125"/>
      <c r="T8" s="125"/>
      <c r="U8" s="125"/>
      <c r="V8" s="125"/>
      <c r="W8" s="125"/>
      <c r="X8" s="125"/>
      <c r="Y8" s="125"/>
      <c r="Z8" s="125"/>
      <c r="AA8" s="142"/>
      <c r="AB8" s="142"/>
      <c r="AC8" s="142"/>
      <c r="AD8" s="142"/>
      <c r="AE8" s="142"/>
      <c r="AF8" s="142"/>
      <c r="AG8" s="142"/>
      <c r="AH8" s="142"/>
      <c r="AI8" s="142"/>
      <c r="AJ8" s="142"/>
      <c r="AK8" s="142"/>
      <c r="AL8" s="142"/>
      <c r="AM8" s="142"/>
    </row>
    <row r="9" spans="1:39" s="143" customFormat="1" ht="21" customHeight="1">
      <c r="A9" s="142"/>
      <c r="B9" s="192" t="str">
        <f>'Opzione B'!B9</f>
        <v>Superficie (m2):</v>
      </c>
      <c r="C9" s="193"/>
      <c r="D9" s="473">
        <f>'Opzione B'!D9:E9</f>
        <v>1000</v>
      </c>
      <c r="E9" s="473"/>
      <c r="F9" s="227"/>
      <c r="G9" s="228"/>
      <c r="H9" s="142"/>
      <c r="I9" s="142"/>
      <c r="J9" s="142"/>
      <c r="K9" s="125"/>
      <c r="L9" s="226"/>
      <c r="M9" s="226"/>
      <c r="N9" s="226"/>
      <c r="O9" s="229"/>
      <c r="P9" s="229"/>
      <c r="Q9" s="229"/>
      <c r="R9" s="229"/>
      <c r="S9" s="230"/>
      <c r="T9" s="125"/>
      <c r="U9" s="226"/>
      <c r="V9" s="226"/>
      <c r="W9" s="226"/>
      <c r="X9" s="226"/>
      <c r="Y9" s="125"/>
      <c r="Z9" s="125"/>
      <c r="AA9" s="142"/>
      <c r="AB9" s="142"/>
      <c r="AC9" s="142"/>
      <c r="AD9" s="142"/>
      <c r="AE9" s="142"/>
      <c r="AF9" s="142"/>
      <c r="AG9" s="142"/>
      <c r="AH9" s="142"/>
      <c r="AI9" s="142"/>
      <c r="AJ9" s="142"/>
      <c r="AK9" s="142"/>
      <c r="AL9" s="142"/>
      <c r="AM9" s="142"/>
    </row>
    <row r="10" spans="1:39" s="143" customFormat="1" ht="13.5" customHeight="1">
      <c r="A10" s="142"/>
      <c r="B10" s="195"/>
      <c r="C10" s="195"/>
      <c r="D10" s="99"/>
      <c r="E10" s="99"/>
      <c r="F10" s="99"/>
      <c r="G10" s="99"/>
      <c r="H10" s="142"/>
      <c r="I10" s="142"/>
      <c r="J10" s="142"/>
      <c r="K10" s="125"/>
      <c r="L10" s="125"/>
      <c r="M10" s="125"/>
      <c r="N10" s="125"/>
      <c r="O10" s="125"/>
      <c r="P10" s="125"/>
      <c r="Q10" s="125"/>
      <c r="R10" s="125"/>
      <c r="S10" s="125"/>
      <c r="T10" s="125"/>
      <c r="U10" s="125"/>
      <c r="V10" s="125"/>
      <c r="W10" s="125"/>
      <c r="X10" s="125"/>
      <c r="Y10" s="125"/>
      <c r="Z10" s="125"/>
      <c r="AA10" s="142"/>
      <c r="AB10" s="142"/>
      <c r="AC10" s="142"/>
      <c r="AD10" s="142"/>
      <c r="AE10" s="142"/>
      <c r="AF10" s="142"/>
      <c r="AG10" s="142"/>
      <c r="AH10" s="142"/>
      <c r="AI10" s="142"/>
      <c r="AJ10" s="142"/>
      <c r="AK10" s="142"/>
      <c r="AL10" s="142"/>
      <c r="AM10" s="142"/>
    </row>
    <row r="11" spans="1:39" s="143" customFormat="1" ht="21" customHeight="1">
      <c r="A11" s="142"/>
      <c r="B11" s="192" t="str">
        <f>'Opzione B'!B11</f>
        <v>Producción total (toneladas/ha)</v>
      </c>
      <c r="C11" s="195"/>
      <c r="D11" s="474">
        <f>'Opzione B'!D11:E11</f>
        <v>100</v>
      </c>
      <c r="E11" s="474"/>
      <c r="F11" s="231"/>
      <c r="G11" s="228"/>
      <c r="H11" s="142"/>
      <c r="I11" s="142"/>
      <c r="J11" s="142"/>
      <c r="K11" s="142"/>
      <c r="L11" s="125"/>
      <c r="M11" s="125"/>
      <c r="N11" s="125"/>
      <c r="O11" s="125"/>
      <c r="P11" s="125"/>
      <c r="Q11" s="125"/>
      <c r="R11" s="125"/>
      <c r="S11" s="125"/>
      <c r="T11" s="125"/>
      <c r="U11" s="142"/>
      <c r="V11" s="142"/>
      <c r="W11" s="142"/>
      <c r="X11" s="142"/>
      <c r="Y11" s="142"/>
      <c r="Z11" s="142"/>
      <c r="AA11" s="142"/>
      <c r="AB11" s="142"/>
      <c r="AC11" s="142"/>
      <c r="AD11" s="142"/>
      <c r="AE11" s="142"/>
      <c r="AF11" s="142"/>
      <c r="AG11" s="142"/>
      <c r="AH11" s="142"/>
      <c r="AI11" s="142"/>
      <c r="AJ11" s="142"/>
      <c r="AK11" s="142"/>
      <c r="AL11" s="142"/>
      <c r="AM11" s="142"/>
    </row>
    <row r="12" spans="1:39" s="143" customFormat="1" ht="13.5" customHeight="1">
      <c r="A12" s="142"/>
      <c r="B12" s="192"/>
      <c r="C12" s="195"/>
      <c r="D12" s="147"/>
      <c r="E12" s="147"/>
      <c r="F12" s="147"/>
      <c r="G12" s="228"/>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row>
    <row r="13" spans="1:37" s="143" customFormat="1" ht="21" customHeight="1">
      <c r="A13" s="142"/>
      <c r="B13" s="475" t="str">
        <f>'Opzione B'!B13</f>
        <v>Fecha de inicio</v>
      </c>
      <c r="C13" s="475"/>
      <c r="D13" s="476">
        <f>'Opzione B'!D13:E13</f>
        <v>41238</v>
      </c>
      <c r="E13" s="476"/>
      <c r="F13" s="197"/>
      <c r="G13" s="653">
        <f>IF('Opzione B'!F13:G13=0,"",'Opzione B'!F13:G13)</f>
      </c>
      <c r="H13" s="653"/>
      <c r="I13" s="653">
        <f>IF('Opzione B'!H13:I13=0,"",'Opzione B'!H13:I13)</f>
      </c>
      <c r="J13" s="653"/>
      <c r="K13" s="653">
        <f>IF('Opzione B'!J13:K13=0,"",'Opzione B'!J13:K13)</f>
      </c>
      <c r="L13" s="653"/>
      <c r="M13" s="99"/>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row>
    <row r="14" spans="1:37" s="143" customFormat="1" ht="13.5" customHeight="1">
      <c r="A14" s="142"/>
      <c r="B14" s="196"/>
      <c r="C14" s="196"/>
      <c r="D14" s="455"/>
      <c r="E14" s="455"/>
      <c r="F14" s="197"/>
      <c r="G14" s="198"/>
      <c r="H14" s="198"/>
      <c r="I14" s="198"/>
      <c r="J14" s="198"/>
      <c r="K14" s="198"/>
      <c r="L14" s="198"/>
      <c r="M14" s="99"/>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row>
    <row r="15" spans="1:37" s="143" customFormat="1" ht="21" customHeight="1">
      <c r="A15" s="142"/>
      <c r="B15" s="475" t="str">
        <f>'Opzione B'!B15</f>
        <v>Fecha final</v>
      </c>
      <c r="C15" s="475"/>
      <c r="D15" s="476">
        <f>'Opzione B'!D15:E15</f>
        <v>41268</v>
      </c>
      <c r="E15" s="476"/>
      <c r="F15" s="197"/>
      <c r="G15" s="653">
        <f>IF('Opzione B'!F15:G15=0,"",'Opzione B'!F15:G15)</f>
      </c>
      <c r="H15" s="653"/>
      <c r="I15" s="653">
        <f>IF('Opzione B'!H15:I15=0,"",'Opzione B'!H15:I15)</f>
      </c>
      <c r="J15" s="653"/>
      <c r="K15" s="653">
        <f>IF('Opzione B'!J15:K15=0,"",'Opzione B'!J15:K15)</f>
      </c>
      <c r="L15" s="653"/>
      <c r="M15" s="99"/>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row>
    <row r="16" spans="2:12" s="125" customFormat="1" ht="39.75" customHeight="1" hidden="1">
      <c r="B16" s="654"/>
      <c r="C16" s="654"/>
      <c r="D16" s="655"/>
      <c r="E16" s="655"/>
      <c r="F16" s="655"/>
      <c r="G16" s="655"/>
      <c r="H16" s="655"/>
      <c r="I16" s="655"/>
      <c r="J16" s="655"/>
      <c r="K16" s="655"/>
      <c r="L16" s="655"/>
    </row>
    <row r="17" spans="2:12" s="125" customFormat="1" ht="39.75" customHeight="1">
      <c r="B17" s="232" t="str">
        <f>'Opzione B'!B18</f>
        <v>2) Ácidos, bases y fertilizanes utilizados durante el período de cultivo</v>
      </c>
      <c r="C17" s="232"/>
      <c r="D17" s="232"/>
      <c r="E17" s="232"/>
      <c r="F17" s="232"/>
      <c r="G17" s="232"/>
      <c r="H17" s="232"/>
      <c r="I17" s="232"/>
      <c r="J17" s="232"/>
      <c r="K17" s="655"/>
      <c r="L17" s="655"/>
    </row>
    <row r="18" spans="1:39" s="143" customFormat="1" ht="18" hidden="1">
      <c r="A18" s="142"/>
      <c r="B18" s="144"/>
      <c r="C18" s="233"/>
      <c r="D18" s="233"/>
      <c r="E18" s="233"/>
      <c r="F18" s="233"/>
      <c r="G18" s="233"/>
      <c r="H18" s="233"/>
      <c r="I18" s="233"/>
      <c r="J18" s="125"/>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row>
    <row r="19" spans="1:39" s="143" customFormat="1" ht="18">
      <c r="A19" s="142"/>
      <c r="B19" s="144"/>
      <c r="C19" s="233"/>
      <c r="D19" s="460"/>
      <c r="E19" s="233"/>
      <c r="F19" s="233"/>
      <c r="G19" s="233"/>
      <c r="H19" s="233"/>
      <c r="I19" s="233"/>
      <c r="J19" s="125"/>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row>
    <row r="20" spans="1:33" s="143" customFormat="1" ht="127.5" customHeight="1">
      <c r="A20" s="142"/>
      <c r="B20" s="656" t="str">
        <f>'Opzione B'!B19</f>
        <v>Fertilizantes</v>
      </c>
      <c r="C20" s="657"/>
      <c r="D20" s="658" t="s">
        <v>218</v>
      </c>
      <c r="E20" s="659"/>
      <c r="F20" s="234"/>
      <c r="G20" s="125"/>
      <c r="H20" s="656" t="str">
        <f>B20</f>
        <v>Fertilizantes</v>
      </c>
      <c r="I20" s="660"/>
      <c r="J20" s="657"/>
      <c r="K20" s="661" t="str">
        <f>D20</f>
        <v>Litros totales de ácidos/bases o kg de fertilizanes utilizados en la solución nutritiva</v>
      </c>
      <c r="L20" s="661"/>
      <c r="M20" s="142"/>
      <c r="N20" s="142"/>
      <c r="O20" s="142"/>
      <c r="P20" s="142"/>
      <c r="Q20" s="142"/>
      <c r="R20" s="142"/>
      <c r="S20" s="142"/>
      <c r="T20" s="142"/>
      <c r="U20" s="142"/>
      <c r="V20" s="142"/>
      <c r="W20" s="142"/>
      <c r="X20" s="142"/>
      <c r="Y20" s="142"/>
      <c r="Z20" s="142"/>
      <c r="AA20" s="142"/>
      <c r="AB20" s="142"/>
      <c r="AC20" s="142"/>
      <c r="AD20" s="142"/>
      <c r="AE20" s="142"/>
      <c r="AF20" s="142"/>
      <c r="AG20" s="142"/>
    </row>
    <row r="21" spans="1:33" s="143" customFormat="1" ht="27.75" customHeight="1">
      <c r="A21" s="142"/>
      <c r="B21" s="235" t="str">
        <f>'Acidi &amp; concimi'!B7</f>
        <v>Ácidos y Bases para el ajuste de pH</v>
      </c>
      <c r="C21" s="125"/>
      <c r="D21" s="236"/>
      <c r="E21" s="236"/>
      <c r="F21" s="237"/>
      <c r="H21" s="238" t="str">
        <f>'Acidi &amp; concimi'!B40</f>
        <v>Fertilizantes potásicos</v>
      </c>
      <c r="I21" s="239"/>
      <c r="J21" s="239"/>
      <c r="K21" s="237"/>
      <c r="L21" s="237"/>
      <c r="M21" s="142"/>
      <c r="N21" s="142"/>
      <c r="O21" s="142"/>
      <c r="P21" s="142"/>
      <c r="Q21" s="142"/>
      <c r="R21" s="142"/>
      <c r="S21" s="142"/>
      <c r="T21" s="142"/>
      <c r="U21" s="142"/>
      <c r="V21" s="142"/>
      <c r="W21" s="142"/>
      <c r="X21" s="142"/>
      <c r="Y21" s="142"/>
      <c r="Z21" s="142"/>
      <c r="AA21" s="142"/>
      <c r="AB21" s="142"/>
      <c r="AC21" s="142"/>
      <c r="AD21" s="142"/>
      <c r="AE21" s="142"/>
      <c r="AF21" s="142"/>
      <c r="AG21" s="142"/>
    </row>
    <row r="22" spans="1:32" s="242" customFormat="1" ht="24.75" customHeight="1">
      <c r="A22" s="240"/>
      <c r="B22" s="662" t="str">
        <f>IF('Opzione B'!D21&gt;0,'Opzione B'!B21,"")</f>
        <v>Ácido nítrico</v>
      </c>
      <c r="C22" s="663"/>
      <c r="D22" s="664">
        <f>IF('Opzione B'!D21&gt;0,'Opzione B'!D21,"")</f>
        <v>40.16</v>
      </c>
      <c r="E22" s="665"/>
      <c r="F22" s="241"/>
      <c r="G22" s="240"/>
      <c r="H22" s="666" t="str">
        <f>IF('Opzione B'!D51&gt;0,'Opzione B'!B51,"")</f>
        <v>Nitrato potásico</v>
      </c>
      <c r="I22" s="667"/>
      <c r="J22" s="668"/>
      <c r="K22" s="664">
        <f>IF('Opzione B'!D51&gt;0,'Opzione B'!D51,"")</f>
        <v>266.28</v>
      </c>
      <c r="L22" s="669"/>
      <c r="M22" s="240"/>
      <c r="N22" s="240"/>
      <c r="O22" s="240"/>
      <c r="P22" s="240"/>
      <c r="Q22" s="240"/>
      <c r="R22" s="240"/>
      <c r="S22" s="240"/>
      <c r="T22" s="240"/>
      <c r="U22" s="240"/>
      <c r="V22" s="240"/>
      <c r="W22" s="240"/>
      <c r="X22" s="240"/>
      <c r="Y22" s="240"/>
      <c r="Z22" s="240"/>
      <c r="AA22" s="240"/>
      <c r="AB22" s="240"/>
      <c r="AC22" s="240"/>
      <c r="AD22" s="240"/>
      <c r="AE22" s="240"/>
      <c r="AF22" s="240"/>
    </row>
    <row r="23" spans="1:32" s="242" customFormat="1" ht="24.75" customHeight="1">
      <c r="A23" s="240"/>
      <c r="B23" s="670">
        <f>IF('Opzione B'!D22&gt;0,'Opzione B'!B22,"")</f>
      </c>
      <c r="C23" s="671"/>
      <c r="D23" s="672">
        <f>IF('Opzione B'!D22&gt;0,'Opzione B'!D22,"")</f>
      </c>
      <c r="E23" s="673"/>
      <c r="F23" s="241"/>
      <c r="G23" s="240"/>
      <c r="H23" s="674" t="str">
        <f>IF('Opzione B'!D52&gt;0,'Opzione B'!B52,"")</f>
        <v>Sulfato potásico</v>
      </c>
      <c r="I23" s="675"/>
      <c r="J23" s="676"/>
      <c r="K23" s="672">
        <f>IF('Opzione B'!D52&gt;0,'Opzione B'!D52,"")</f>
        <v>15.6</v>
      </c>
      <c r="L23" s="673"/>
      <c r="M23" s="240"/>
      <c r="N23" s="240"/>
      <c r="O23" s="240"/>
      <c r="P23" s="240"/>
      <c r="Q23" s="240"/>
      <c r="R23" s="240"/>
      <c r="S23" s="240"/>
      <c r="T23" s="240"/>
      <c r="U23" s="240"/>
      <c r="V23" s="240"/>
      <c r="W23" s="240"/>
      <c r="X23" s="240"/>
      <c r="Y23" s="240"/>
      <c r="Z23" s="240"/>
      <c r="AA23" s="240"/>
      <c r="AB23" s="240"/>
      <c r="AC23" s="240"/>
      <c r="AD23" s="240"/>
      <c r="AE23" s="240"/>
      <c r="AF23" s="240"/>
    </row>
    <row r="24" spans="1:32" s="242" customFormat="1" ht="24.75" customHeight="1">
      <c r="A24" s="240"/>
      <c r="B24" s="677">
        <f>IF('Opzione B'!D23&gt;0,'Opzione B'!B23,"")</f>
      </c>
      <c r="C24" s="678"/>
      <c r="D24" s="679">
        <f>IF('Opzione B'!D23&gt;0,'Opzione B'!D23,"")</f>
      </c>
      <c r="E24" s="680"/>
      <c r="F24" s="241"/>
      <c r="G24" s="240"/>
      <c r="H24" s="681">
        <f>IF('Opzione B'!D53&gt;0,'Opzione B'!B53,"")</f>
      </c>
      <c r="I24" s="682"/>
      <c r="J24" s="683"/>
      <c r="K24" s="679">
        <f>IF('Opzione B'!D53&gt;0,'Opzione B'!D53,"")</f>
      </c>
      <c r="L24" s="680"/>
      <c r="M24" s="240"/>
      <c r="N24" s="240"/>
      <c r="O24" s="240"/>
      <c r="P24" s="240"/>
      <c r="Q24" s="240"/>
      <c r="R24" s="240"/>
      <c r="S24" s="240"/>
      <c r="T24" s="240"/>
      <c r="U24" s="240"/>
      <c r="V24" s="240"/>
      <c r="W24" s="240"/>
      <c r="X24" s="240"/>
      <c r="Y24" s="240"/>
      <c r="Z24" s="240"/>
      <c r="AA24" s="240"/>
      <c r="AB24" s="240"/>
      <c r="AC24" s="240"/>
      <c r="AD24" s="240"/>
      <c r="AE24" s="240"/>
      <c r="AF24" s="240"/>
    </row>
    <row r="25" spans="1:32" s="242" customFormat="1" ht="24.75" customHeight="1">
      <c r="A25" s="240"/>
      <c r="B25" s="670">
        <f>IF('Opzione B'!D24&gt;0,'Opzione B'!B24,"")</f>
      </c>
      <c r="C25" s="671"/>
      <c r="D25" s="672">
        <f>IF('Opzione B'!D24&gt;0,'Opzione B'!D24,"")</f>
      </c>
      <c r="E25" s="673"/>
      <c r="F25" s="241"/>
      <c r="G25" s="240"/>
      <c r="H25" s="684">
        <f>IF('Opzione B'!D54&gt;0,'Opzione B'!B54,"")</f>
      </c>
      <c r="I25" s="685"/>
      <c r="J25" s="686"/>
      <c r="K25" s="687">
        <f>IF('Opzione B'!D54&gt;0,'Opzione B'!D54,"")</f>
      </c>
      <c r="L25" s="688"/>
      <c r="M25" s="240"/>
      <c r="N25" s="240"/>
      <c r="O25" s="240"/>
      <c r="P25" s="240"/>
      <c r="Q25" s="240"/>
      <c r="R25" s="240"/>
      <c r="S25" s="240"/>
      <c r="T25" s="240"/>
      <c r="U25" s="240"/>
      <c r="V25" s="240"/>
      <c r="W25" s="240"/>
      <c r="X25" s="240"/>
      <c r="Y25" s="240"/>
      <c r="Z25" s="240"/>
      <c r="AA25" s="240"/>
      <c r="AB25" s="240"/>
      <c r="AC25" s="240"/>
      <c r="AD25" s="240"/>
      <c r="AE25" s="240"/>
      <c r="AF25" s="240"/>
    </row>
    <row r="26" spans="1:32" s="242" customFormat="1" ht="24.75" customHeight="1">
      <c r="A26" s="240"/>
      <c r="B26" s="677">
        <f>IF('Opzione B'!D25&gt;0,'Opzione B'!B25,"")</f>
      </c>
      <c r="C26" s="678"/>
      <c r="D26" s="679">
        <f>IF('Opzione B'!D25&gt;0,'Opzione B'!D25,"")</f>
      </c>
      <c r="E26" s="680"/>
      <c r="F26" s="241"/>
      <c r="G26" s="240"/>
      <c r="H26" s="243"/>
      <c r="I26" s="243"/>
      <c r="J26" s="243"/>
      <c r="K26" s="244"/>
      <c r="L26" s="244"/>
      <c r="M26" s="240"/>
      <c r="N26" s="240"/>
      <c r="O26" s="240"/>
      <c r="P26" s="240"/>
      <c r="Q26" s="240"/>
      <c r="R26" s="240"/>
      <c r="S26" s="240"/>
      <c r="T26" s="240"/>
      <c r="U26" s="240"/>
      <c r="V26" s="240"/>
      <c r="W26" s="240"/>
      <c r="X26" s="240"/>
      <c r="Y26" s="240"/>
      <c r="Z26" s="240"/>
      <c r="AA26" s="240"/>
      <c r="AB26" s="240"/>
      <c r="AC26" s="240"/>
      <c r="AD26" s="240"/>
      <c r="AE26" s="240"/>
      <c r="AF26" s="240"/>
    </row>
    <row r="27" spans="1:32" s="242" customFormat="1" ht="24.75" customHeight="1">
      <c r="A27" s="240"/>
      <c r="B27" s="670">
        <f>IF('Opzione B'!D26&gt;0,'Opzione B'!B26,"")</f>
      </c>
      <c r="C27" s="671"/>
      <c r="D27" s="672">
        <f>IF('Opzione B'!D26&gt;0,'Opzione B'!D26,"")</f>
      </c>
      <c r="E27" s="673"/>
      <c r="F27" s="241"/>
      <c r="G27" s="240"/>
      <c r="H27" s="245" t="str">
        <f>'Acidi &amp; concimi'!B45</f>
        <v>Quelatos de hierro</v>
      </c>
      <c r="I27" s="245"/>
      <c r="J27" s="243"/>
      <c r="K27" s="244"/>
      <c r="L27" s="244"/>
      <c r="M27" s="240"/>
      <c r="N27" s="240"/>
      <c r="O27" s="240"/>
      <c r="P27" s="240"/>
      <c r="Q27" s="240"/>
      <c r="R27" s="240"/>
      <c r="S27" s="240"/>
      <c r="T27" s="240"/>
      <c r="U27" s="240"/>
      <c r="V27" s="240"/>
      <c r="W27" s="240"/>
      <c r="X27" s="240"/>
      <c r="Y27" s="240"/>
      <c r="Z27" s="240"/>
      <c r="AA27" s="240"/>
      <c r="AB27" s="240"/>
      <c r="AC27" s="240"/>
      <c r="AD27" s="240"/>
      <c r="AE27" s="240"/>
      <c r="AF27" s="240"/>
    </row>
    <row r="28" spans="1:32" s="242" customFormat="1" ht="24.75" customHeight="1">
      <c r="A28" s="240"/>
      <c r="B28" s="246"/>
      <c r="C28" s="247"/>
      <c r="D28" s="248"/>
      <c r="E28" s="249"/>
      <c r="F28" s="241"/>
      <c r="G28" s="240"/>
      <c r="H28" s="666">
        <f>IF('Opzione B'!D56&gt;0,'Opzione B'!B56,"")</f>
      </c>
      <c r="I28" s="667"/>
      <c r="J28" s="668"/>
      <c r="K28" s="664">
        <f>IF('Opzione B'!D56&gt;0,'Opzione B'!D56,"")</f>
      </c>
      <c r="L28" s="665"/>
      <c r="M28" s="240"/>
      <c r="N28" s="240"/>
      <c r="O28" s="240"/>
      <c r="P28" s="240"/>
      <c r="Q28" s="240"/>
      <c r="R28" s="240"/>
      <c r="S28" s="240"/>
      <c r="T28" s="240"/>
      <c r="U28" s="240"/>
      <c r="V28" s="240"/>
      <c r="W28" s="240"/>
      <c r="X28" s="240"/>
      <c r="Y28" s="240"/>
      <c r="Z28" s="240"/>
      <c r="AA28" s="240"/>
      <c r="AB28" s="240"/>
      <c r="AC28" s="240"/>
      <c r="AD28" s="240"/>
      <c r="AE28" s="240"/>
      <c r="AF28" s="240"/>
    </row>
    <row r="29" spans="1:32" s="242" customFormat="1" ht="24.75" customHeight="1">
      <c r="A29" s="240"/>
      <c r="B29" s="250" t="str">
        <f>'Acidi &amp; concimi'!B18:C18</f>
        <v>Soluciones concentradas</v>
      </c>
      <c r="C29" s="251"/>
      <c r="D29" s="244"/>
      <c r="E29" s="244"/>
      <c r="F29" s="252"/>
      <c r="G29" s="240"/>
      <c r="H29" s="674">
        <f>IF('Opzione B'!D57&gt;0,'Opzione B'!B57,"")</f>
      </c>
      <c r="I29" s="675"/>
      <c r="J29" s="676"/>
      <c r="K29" s="672">
        <f>IF('Opzione B'!D57&gt;0,'Opzione B'!D57,"")</f>
      </c>
      <c r="L29" s="673"/>
      <c r="M29" s="240"/>
      <c r="N29" s="240"/>
      <c r="O29" s="240"/>
      <c r="P29" s="240"/>
      <c r="Q29" s="240"/>
      <c r="R29" s="240"/>
      <c r="S29" s="240"/>
      <c r="T29" s="240"/>
      <c r="U29" s="240"/>
      <c r="V29" s="240"/>
      <c r="W29" s="240"/>
      <c r="X29" s="240"/>
      <c r="Y29" s="240"/>
      <c r="Z29" s="240"/>
      <c r="AA29" s="240"/>
      <c r="AB29" s="240"/>
      <c r="AC29" s="240"/>
      <c r="AD29" s="240"/>
      <c r="AE29" s="240"/>
      <c r="AF29" s="240"/>
    </row>
    <row r="30" spans="1:32" s="242" customFormat="1" ht="24.75" customHeight="1">
      <c r="A30" s="240"/>
      <c r="B30" s="689">
        <f>IF('Opzione B'!D29&gt;0,'Opzione B'!B29,"")</f>
      </c>
      <c r="C30" s="690"/>
      <c r="D30" s="691">
        <f>IF('Opzione B'!D29&gt;0,'Opzione B'!D29,"")</f>
      </c>
      <c r="E30" s="692"/>
      <c r="F30" s="241"/>
      <c r="G30" s="240"/>
      <c r="H30" s="693" t="str">
        <f>IF('Opzione B'!D58&gt;0,'Opzione B'!B58,"")</f>
        <v>Hierro EDDHA</v>
      </c>
      <c r="I30" s="694"/>
      <c r="J30" s="695"/>
      <c r="K30" s="696">
        <f>IF('Opzione B'!D58&gt;0,'Opzione B'!D58,"")</f>
        <v>2.36</v>
      </c>
      <c r="L30" s="697"/>
      <c r="M30" s="240"/>
      <c r="N30" s="240"/>
      <c r="O30" s="240"/>
      <c r="P30" s="240"/>
      <c r="Q30" s="240"/>
      <c r="R30" s="240"/>
      <c r="S30" s="240"/>
      <c r="T30" s="240"/>
      <c r="U30" s="240"/>
      <c r="V30" s="240"/>
      <c r="W30" s="240"/>
      <c r="X30" s="240"/>
      <c r="Y30" s="240"/>
      <c r="Z30" s="240"/>
      <c r="AA30" s="240"/>
      <c r="AB30" s="240"/>
      <c r="AC30" s="240"/>
      <c r="AD30" s="240"/>
      <c r="AE30" s="240"/>
      <c r="AF30" s="240"/>
    </row>
    <row r="31" spans="1:32" s="242" customFormat="1" ht="24.75" customHeight="1">
      <c r="A31" s="240"/>
      <c r="B31" s="698">
        <f>IF('Opzione B'!D30&gt;0,'Opzione B'!B30,"")</f>
      </c>
      <c r="C31" s="699"/>
      <c r="D31" s="679">
        <f>IF('Opzione B'!D30&gt;0,'Opzione B'!D30,"")</f>
      </c>
      <c r="E31" s="680"/>
      <c r="F31" s="241"/>
      <c r="G31" s="240"/>
      <c r="H31" s="253"/>
      <c r="I31" s="253"/>
      <c r="J31" s="253"/>
      <c r="K31" s="254"/>
      <c r="L31" s="244"/>
      <c r="M31" s="240"/>
      <c r="N31" s="240"/>
      <c r="O31" s="240"/>
      <c r="P31" s="240"/>
      <c r="Q31" s="240"/>
      <c r="R31" s="240"/>
      <c r="S31" s="240"/>
      <c r="T31" s="240"/>
      <c r="U31" s="240"/>
      <c r="V31" s="240"/>
      <c r="W31" s="240"/>
      <c r="X31" s="240"/>
      <c r="Y31" s="240"/>
      <c r="Z31" s="240"/>
      <c r="AA31" s="240"/>
      <c r="AB31" s="240"/>
      <c r="AC31" s="240"/>
      <c r="AD31" s="240"/>
      <c r="AE31" s="240"/>
      <c r="AF31" s="240"/>
    </row>
    <row r="32" spans="1:32" s="242" customFormat="1" ht="24.75" customHeight="1">
      <c r="A32" s="240"/>
      <c r="B32" s="700">
        <f>IF('Opzione B'!D31&gt;0,'Opzione B'!B31,"")</f>
      </c>
      <c r="C32" s="701"/>
      <c r="D32" s="672">
        <f>IF('Opzione B'!D31&gt;0,'Opzione B'!D31,"")</f>
      </c>
      <c r="E32" s="673"/>
      <c r="F32" s="241"/>
      <c r="G32" s="240"/>
      <c r="H32" s="255" t="str">
        <f>'Acidi &amp; concimi'!B50</f>
        <v>Fertilizantes microelementos</v>
      </c>
      <c r="I32" s="255"/>
      <c r="J32" s="243"/>
      <c r="K32" s="244"/>
      <c r="L32" s="244"/>
      <c r="M32" s="240"/>
      <c r="N32" s="240"/>
      <c r="O32" s="240"/>
      <c r="P32" s="240"/>
      <c r="Q32" s="240"/>
      <c r="R32" s="240"/>
      <c r="S32" s="240"/>
      <c r="T32" s="240"/>
      <c r="U32" s="240"/>
      <c r="V32" s="240"/>
      <c r="W32" s="240"/>
      <c r="X32" s="240"/>
      <c r="Y32" s="240"/>
      <c r="Z32" s="240"/>
      <c r="AA32" s="240"/>
      <c r="AB32" s="240"/>
      <c r="AC32" s="240"/>
      <c r="AD32" s="240"/>
      <c r="AE32" s="240"/>
      <c r="AF32" s="240"/>
    </row>
    <row r="33" spans="1:32" s="242" customFormat="1" ht="24.75" customHeight="1">
      <c r="A33" s="240"/>
      <c r="B33" s="702">
        <f>IF('Opzione B'!D32&gt;0,'Opzione B'!B32,"")</f>
      </c>
      <c r="C33" s="703"/>
      <c r="D33" s="696">
        <f>IF('Opzione B'!D32&gt;0,'Opzione B'!D32,"")</f>
      </c>
      <c r="E33" s="697"/>
      <c r="F33" s="241"/>
      <c r="G33" s="240"/>
      <c r="H33" s="666">
        <f>IF('Opzione B'!D60&gt;0,'Opzione B'!B60,"")</f>
      </c>
      <c r="I33" s="667"/>
      <c r="J33" s="668"/>
      <c r="K33" s="664">
        <f>IF('Opzione B'!D60&gt;0,'Opzione B'!D60,"")</f>
      </c>
      <c r="L33" s="665"/>
      <c r="M33" s="240"/>
      <c r="N33" s="240"/>
      <c r="O33" s="240"/>
      <c r="P33" s="240"/>
      <c r="Q33" s="240"/>
      <c r="R33" s="240"/>
      <c r="S33" s="240"/>
      <c r="T33" s="240"/>
      <c r="U33" s="240"/>
      <c r="V33" s="240"/>
      <c r="W33" s="240"/>
      <c r="X33" s="240"/>
      <c r="Y33" s="240"/>
      <c r="Z33" s="240"/>
      <c r="AA33" s="240"/>
      <c r="AB33" s="240"/>
      <c r="AC33" s="240"/>
      <c r="AD33" s="240"/>
      <c r="AE33" s="240"/>
      <c r="AF33" s="240"/>
    </row>
    <row r="34" spans="1:32" s="242" customFormat="1" ht="24.75" customHeight="1">
      <c r="A34" s="240"/>
      <c r="B34" s="250" t="str">
        <f>'Acidi &amp; concimi'!B23:C23</f>
        <v>Fertilizantes cálcicos</v>
      </c>
      <c r="C34" s="251"/>
      <c r="D34" s="256"/>
      <c r="E34" s="256"/>
      <c r="F34" s="257"/>
      <c r="G34" s="240"/>
      <c r="H34" s="674">
        <f>IF('Opzione B'!D61&gt;0,'Opzione B'!B61,"")</f>
      </c>
      <c r="I34" s="675"/>
      <c r="J34" s="676"/>
      <c r="K34" s="672">
        <f>IF('Opzione B'!D61&gt;0,'Opzione B'!D61,"")</f>
      </c>
      <c r="L34" s="673"/>
      <c r="M34" s="240"/>
      <c r="N34" s="240"/>
      <c r="O34" s="240"/>
      <c r="P34" s="240"/>
      <c r="Q34" s="240"/>
      <c r="R34" s="240"/>
      <c r="S34" s="240"/>
      <c r="T34" s="240"/>
      <c r="U34" s="240"/>
      <c r="V34" s="240"/>
      <c r="W34" s="240"/>
      <c r="X34" s="240"/>
      <c r="Y34" s="240"/>
      <c r="Z34" s="240"/>
      <c r="AA34" s="240"/>
      <c r="AB34" s="240"/>
      <c r="AC34" s="240"/>
      <c r="AD34" s="240"/>
      <c r="AE34" s="240"/>
      <c r="AF34" s="240"/>
    </row>
    <row r="35" spans="1:32" s="242" customFormat="1" ht="24.75" customHeight="1">
      <c r="A35" s="240"/>
      <c r="B35" s="704" t="str">
        <f>IF('Opzione B'!D34&gt;0,'Opzione B'!B34,"")</f>
        <v>Nitrato cálcico</v>
      </c>
      <c r="C35" s="705"/>
      <c r="D35" s="664">
        <f>IF('Opzione B'!D34&gt;0,'Opzione B'!D34,"")</f>
        <v>215.84</v>
      </c>
      <c r="E35" s="665"/>
      <c r="F35" s="241"/>
      <c r="G35" s="240"/>
      <c r="H35" s="681" t="str">
        <f>IF('Opzione B'!D62&gt;0,'Opzione B'!B62,"")</f>
        <v>Borax</v>
      </c>
      <c r="I35" s="682"/>
      <c r="J35" s="683"/>
      <c r="K35" s="679">
        <f>IF('Opzione B'!D62&gt;0,'Opzione B'!D62,"")</f>
        <v>0.764</v>
      </c>
      <c r="L35" s="680"/>
      <c r="M35" s="240"/>
      <c r="N35" s="240"/>
      <c r="O35" s="240"/>
      <c r="P35" s="240"/>
      <c r="Q35" s="240"/>
      <c r="R35" s="240"/>
      <c r="S35" s="240"/>
      <c r="T35" s="240"/>
      <c r="U35" s="240"/>
      <c r="V35" s="240"/>
      <c r="W35" s="240"/>
      <c r="X35" s="240"/>
      <c r="Y35" s="240"/>
      <c r="Z35" s="240"/>
      <c r="AA35" s="240"/>
      <c r="AB35" s="240"/>
      <c r="AC35" s="240"/>
      <c r="AD35" s="240"/>
      <c r="AE35" s="240"/>
      <c r="AF35" s="240"/>
    </row>
    <row r="36" spans="1:32" s="242" customFormat="1" ht="24.75" customHeight="1">
      <c r="A36" s="240"/>
      <c r="B36" s="700">
        <f>IF('Opzione B'!D35&gt;0,'Opzione B'!B35,"")</f>
      </c>
      <c r="C36" s="701"/>
      <c r="D36" s="672">
        <f>IF('Opzione B'!D35&gt;0,'Opzione B'!D35,"")</f>
      </c>
      <c r="E36" s="673"/>
      <c r="F36" s="241"/>
      <c r="G36" s="240"/>
      <c r="H36" s="674">
        <f>IF('Opzione B'!D63&gt;0,'Opzione B'!B63,"")</f>
      </c>
      <c r="I36" s="675"/>
      <c r="J36" s="676"/>
      <c r="K36" s="672">
        <f>IF('Opzione B'!D63&gt;0,'Opzione B'!D63,"")</f>
      </c>
      <c r="L36" s="673"/>
      <c r="M36" s="240"/>
      <c r="N36" s="240"/>
      <c r="O36" s="240"/>
      <c r="P36" s="240"/>
      <c r="Q36" s="240"/>
      <c r="R36" s="240"/>
      <c r="S36" s="240"/>
      <c r="T36" s="240"/>
      <c r="U36" s="240"/>
      <c r="V36" s="240"/>
      <c r="W36" s="240"/>
      <c r="X36" s="240"/>
      <c r="Y36" s="240"/>
      <c r="Z36" s="240"/>
      <c r="AA36" s="240"/>
      <c r="AB36" s="240"/>
      <c r="AC36" s="240"/>
      <c r="AD36" s="240"/>
      <c r="AE36" s="240"/>
      <c r="AF36" s="240"/>
    </row>
    <row r="37" spans="1:32" s="242" customFormat="1" ht="24.75" customHeight="1">
      <c r="A37" s="240"/>
      <c r="B37" s="698">
        <f>IF('Opzione B'!D36&gt;0,'Opzione B'!B36,"")</f>
      </c>
      <c r="C37" s="699"/>
      <c r="D37" s="679">
        <f>IF('Opzione B'!D36&gt;0,'Opzione B'!D36,"")</f>
      </c>
      <c r="E37" s="680"/>
      <c r="F37" s="241"/>
      <c r="G37" s="240"/>
      <c r="H37" s="681" t="str">
        <f>IF('Opzione B'!D64&gt;0,'Opzione B'!B64,"")</f>
        <v>Sulfato de cobre</v>
      </c>
      <c r="I37" s="682"/>
      <c r="J37" s="683"/>
      <c r="K37" s="679">
        <f>IF('Opzione B'!D64&gt;0,'Opzione B'!D64,"")</f>
        <v>0.084</v>
      </c>
      <c r="L37" s="680"/>
      <c r="M37" s="240"/>
      <c r="N37" s="240"/>
      <c r="O37" s="240"/>
      <c r="P37" s="240"/>
      <c r="Q37" s="240"/>
      <c r="R37" s="240"/>
      <c r="S37" s="240"/>
      <c r="T37" s="240"/>
      <c r="U37" s="240"/>
      <c r="V37" s="240"/>
      <c r="W37" s="240"/>
      <c r="X37" s="240"/>
      <c r="Y37" s="240"/>
      <c r="Z37" s="240"/>
      <c r="AA37" s="240"/>
      <c r="AB37" s="240"/>
      <c r="AC37" s="240"/>
      <c r="AD37" s="240"/>
      <c r="AE37" s="240"/>
      <c r="AF37" s="240"/>
    </row>
    <row r="38" spans="1:32" s="242" customFormat="1" ht="24.75" customHeight="1">
      <c r="A38" s="240"/>
      <c r="B38" s="706">
        <f>IF('Opzione B'!D37&gt;0,'Opzione B'!B37,"")</f>
      </c>
      <c r="C38" s="707"/>
      <c r="D38" s="687">
        <f>IF('Opzione B'!D37&gt;0,'Opzione B'!D37,"")</f>
      </c>
      <c r="E38" s="688"/>
      <c r="F38" s="241"/>
      <c r="G38" s="240"/>
      <c r="H38" s="674">
        <f>IF('Opzione B'!D65&gt;0,'Opzione B'!B65,"")</f>
      </c>
      <c r="I38" s="675"/>
      <c r="J38" s="676"/>
      <c r="K38" s="672">
        <f>IF('Opzione B'!D65&gt;0,'Opzione B'!D65,"")</f>
      </c>
      <c r="L38" s="673"/>
      <c r="M38" s="459"/>
      <c r="N38" s="240"/>
      <c r="O38" s="240"/>
      <c r="P38" s="240"/>
      <c r="Q38" s="240"/>
      <c r="R38" s="240"/>
      <c r="S38" s="240"/>
      <c r="T38" s="240"/>
      <c r="U38" s="240"/>
      <c r="V38" s="240"/>
      <c r="W38" s="240"/>
      <c r="X38" s="240"/>
      <c r="Y38" s="240"/>
      <c r="Z38" s="240"/>
      <c r="AA38" s="240"/>
      <c r="AB38" s="240"/>
      <c r="AC38" s="240"/>
      <c r="AD38" s="240"/>
      <c r="AE38" s="240"/>
      <c r="AF38" s="240"/>
    </row>
    <row r="39" spans="1:32" s="242" customFormat="1" ht="24.75" customHeight="1">
      <c r="A39" s="240"/>
      <c r="B39" s="258"/>
      <c r="C39" s="258"/>
      <c r="D39" s="259"/>
      <c r="E39" s="259"/>
      <c r="F39" s="241"/>
      <c r="G39" s="240"/>
      <c r="H39" s="681" t="str">
        <f>IF('Opzione B'!D66&gt;0,'Opzione B'!B66,"")</f>
        <v>Sulfato de zinc</v>
      </c>
      <c r="I39" s="682"/>
      <c r="J39" s="683"/>
      <c r="K39" s="679">
        <f>IF('Opzione B'!D66&gt;0,'Opzione B'!D66,"")</f>
        <v>0.452</v>
      </c>
      <c r="L39" s="680"/>
      <c r="M39" s="240"/>
      <c r="N39" s="240"/>
      <c r="O39" s="240"/>
      <c r="P39" s="240"/>
      <c r="Q39" s="240"/>
      <c r="R39" s="240"/>
      <c r="S39" s="240"/>
      <c r="T39" s="240"/>
      <c r="U39" s="240"/>
      <c r="V39" s="240"/>
      <c r="W39" s="240"/>
      <c r="X39" s="240"/>
      <c r="Y39" s="240"/>
      <c r="Z39" s="240"/>
      <c r="AA39" s="240"/>
      <c r="AB39" s="240"/>
      <c r="AC39" s="240"/>
      <c r="AD39" s="240"/>
      <c r="AE39" s="240"/>
      <c r="AF39" s="240"/>
    </row>
    <row r="40" spans="1:32" s="242" customFormat="1" ht="24.75" customHeight="1">
      <c r="A40" s="240"/>
      <c r="B40" s="250" t="str">
        <f>'Acidi &amp; concimi'!B28:C28</f>
        <v>Fertilizanes amónicos</v>
      </c>
      <c r="C40" s="251"/>
      <c r="D40" s="244"/>
      <c r="E40" s="244"/>
      <c r="F40" s="252"/>
      <c r="G40" s="240"/>
      <c r="H40" s="674">
        <f>IF('Opzione B'!D67&gt;0,'Opzione B'!B67,"")</f>
      </c>
      <c r="I40" s="675"/>
      <c r="J40" s="676"/>
      <c r="K40" s="672">
        <f>IF('Opzione B'!D67&gt;0,'Opzione B'!D67,"")</f>
      </c>
      <c r="L40" s="673"/>
      <c r="M40" s="240"/>
      <c r="N40" s="240"/>
      <c r="O40" s="240"/>
      <c r="P40" s="240"/>
      <c r="Q40" s="240"/>
      <c r="R40" s="240"/>
      <c r="S40" s="240"/>
      <c r="T40" s="240"/>
      <c r="U40" s="240"/>
      <c r="V40" s="240"/>
      <c r="W40" s="240"/>
      <c r="X40" s="240"/>
      <c r="Y40" s="240"/>
      <c r="Z40" s="240"/>
      <c r="AA40" s="240"/>
      <c r="AB40" s="240"/>
      <c r="AC40" s="240"/>
      <c r="AD40" s="240"/>
      <c r="AE40" s="240"/>
      <c r="AF40" s="240"/>
    </row>
    <row r="41" spans="1:32" s="242" customFormat="1" ht="24.75" customHeight="1">
      <c r="A41" s="240"/>
      <c r="B41" s="704" t="str">
        <f>IF('Opzione B'!D39&gt;0,'Opzione B'!B39,"")</f>
        <v>Nitrato amónico</v>
      </c>
      <c r="C41" s="705"/>
      <c r="D41" s="664">
        <f>IF('Opzione B'!D39&gt;0,'Opzione B'!D39,"")</f>
        <v>16.26</v>
      </c>
      <c r="E41" s="665"/>
      <c r="F41" s="241"/>
      <c r="G41" s="240"/>
      <c r="H41" s="681" t="str">
        <f>IF('Opzione B'!D68&gt;0,'Opzione B'!B68,"")</f>
        <v>Sulfato de manganeso</v>
      </c>
      <c r="I41" s="682"/>
      <c r="J41" s="683"/>
      <c r="K41" s="679">
        <f>IF('Opzione B'!D68&gt;0,'Opzione B'!D68,"")</f>
        <v>0.676</v>
      </c>
      <c r="L41" s="680"/>
      <c r="M41" s="240"/>
      <c r="N41" s="240"/>
      <c r="O41" s="240"/>
      <c r="P41" s="240"/>
      <c r="Q41" s="240"/>
      <c r="R41" s="240"/>
      <c r="S41" s="240"/>
      <c r="T41" s="240"/>
      <c r="U41" s="240"/>
      <c r="V41" s="240"/>
      <c r="W41" s="240"/>
      <c r="X41" s="240"/>
      <c r="Y41" s="240"/>
      <c r="Z41" s="240"/>
      <c r="AA41" s="240"/>
      <c r="AB41" s="240"/>
      <c r="AC41" s="240"/>
      <c r="AD41" s="240"/>
      <c r="AE41" s="240"/>
      <c r="AF41" s="240"/>
    </row>
    <row r="42" spans="1:32" s="242" customFormat="1" ht="24.75" customHeight="1">
      <c r="A42" s="240"/>
      <c r="B42" s="700">
        <f>IF('Opzione B'!D40&gt;0,'Opzione B'!B40,"")</f>
      </c>
      <c r="C42" s="701"/>
      <c r="D42" s="672">
        <f>IF('Opzione B'!D40&gt;0,'Opzione B'!D40,"")</f>
      </c>
      <c r="E42" s="673"/>
      <c r="F42" s="241"/>
      <c r="G42" s="240"/>
      <c r="H42" s="674">
        <f>IF('Opzione B'!D69&gt;0,'Opzione B'!B69,"")</f>
      </c>
      <c r="I42" s="675"/>
      <c r="J42" s="676"/>
      <c r="K42" s="672">
        <f>IF('Opzione B'!D69&gt;0,'Opzione B'!D69,"")</f>
      </c>
      <c r="L42" s="673"/>
      <c r="M42" s="240"/>
      <c r="N42" s="240"/>
      <c r="O42" s="240"/>
      <c r="P42" s="240"/>
      <c r="Q42" s="240"/>
      <c r="R42" s="240"/>
      <c r="S42" s="240"/>
      <c r="T42" s="240"/>
      <c r="U42" s="240"/>
      <c r="V42" s="240"/>
      <c r="W42" s="240"/>
      <c r="X42" s="240"/>
      <c r="Y42" s="240"/>
      <c r="Z42" s="240"/>
      <c r="AA42" s="240"/>
      <c r="AB42" s="240"/>
      <c r="AC42" s="240"/>
      <c r="AD42" s="240"/>
      <c r="AE42" s="240"/>
      <c r="AF42" s="240"/>
    </row>
    <row r="43" spans="1:32" s="242" customFormat="1" ht="24.75" customHeight="1">
      <c r="A43" s="240"/>
      <c r="B43" s="698">
        <f>IF('Opzione B'!D41&gt;0,'Opzione B'!B41,"")</f>
      </c>
      <c r="C43" s="699"/>
      <c r="D43" s="679">
        <f>IF('Opzione B'!D41&gt;0,'Opzione B'!D41,"")</f>
      </c>
      <c r="E43" s="680"/>
      <c r="F43" s="241"/>
      <c r="G43" s="240"/>
      <c r="H43" s="681" t="str">
        <f>IF('Opzione B'!D70&gt;0,'Opzione B'!B70,"")</f>
        <v>Heptamolibdato amónico</v>
      </c>
      <c r="I43" s="682"/>
      <c r="J43" s="683"/>
      <c r="K43" s="679">
        <f>IF('Opzione B'!D70&gt;0,'Opzione B'!D70,"")</f>
        <v>0.072</v>
      </c>
      <c r="L43" s="680"/>
      <c r="M43" s="240"/>
      <c r="N43" s="240"/>
      <c r="O43" s="240"/>
      <c r="P43" s="240"/>
      <c r="Q43" s="240"/>
      <c r="R43" s="240"/>
      <c r="S43" s="240"/>
      <c r="T43" s="240"/>
      <c r="U43" s="240"/>
      <c r="V43" s="240"/>
      <c r="W43" s="240"/>
      <c r="X43" s="240"/>
      <c r="Y43" s="240"/>
      <c r="Z43" s="240"/>
      <c r="AA43" s="240"/>
      <c r="AB43" s="240"/>
      <c r="AC43" s="240"/>
      <c r="AD43" s="240"/>
      <c r="AE43" s="240"/>
      <c r="AF43" s="240"/>
    </row>
    <row r="44" spans="1:32" s="242" customFormat="1" ht="24.75" customHeight="1">
      <c r="A44" s="240"/>
      <c r="B44" s="706">
        <f>IF('Opzione B'!D42&gt;0,'Opzione B'!B42,"")</f>
      </c>
      <c r="C44" s="707"/>
      <c r="D44" s="687">
        <f>IF('Opzione B'!D42&gt;0,'Opzione B'!D42,"")</f>
      </c>
      <c r="E44" s="688"/>
      <c r="F44" s="241"/>
      <c r="G44" s="240"/>
      <c r="H44" s="684">
        <f>IF('Opzione B'!D71&gt;0,'Opzione B'!B71,"")</f>
      </c>
      <c r="I44" s="685"/>
      <c r="J44" s="686"/>
      <c r="K44" s="687">
        <f>IF('Opzione B'!D71&gt;0,'Opzione B'!D71,"")</f>
      </c>
      <c r="L44" s="688"/>
      <c r="M44" s="240"/>
      <c r="N44" s="240"/>
      <c r="O44" s="240"/>
      <c r="P44" s="240"/>
      <c r="Q44" s="240"/>
      <c r="R44" s="240"/>
      <c r="S44" s="240"/>
      <c r="T44" s="240"/>
      <c r="U44" s="240"/>
      <c r="V44" s="240"/>
      <c r="W44" s="240"/>
      <c r="X44" s="240"/>
      <c r="Y44" s="240"/>
      <c r="Z44" s="240"/>
      <c r="AA44" s="240"/>
      <c r="AB44" s="240"/>
      <c r="AC44" s="240"/>
      <c r="AD44" s="240"/>
      <c r="AE44" s="240"/>
      <c r="AF44" s="240"/>
    </row>
    <row r="45" spans="1:32" s="242" customFormat="1" ht="24.75" customHeight="1">
      <c r="A45" s="240"/>
      <c r="B45" s="260"/>
      <c r="C45" s="260"/>
      <c r="D45" s="254"/>
      <c r="E45" s="254"/>
      <c r="F45" s="252"/>
      <c r="G45" s="240"/>
      <c r="H45" s="253"/>
      <c r="I45" s="253"/>
      <c r="J45" s="253"/>
      <c r="K45" s="254"/>
      <c r="L45" s="244"/>
      <c r="M45" s="240"/>
      <c r="N45" s="240"/>
      <c r="O45" s="240"/>
      <c r="P45" s="240"/>
      <c r="Q45" s="240"/>
      <c r="R45" s="240"/>
      <c r="S45" s="240"/>
      <c r="T45" s="240"/>
      <c r="U45" s="240"/>
      <c r="V45" s="240"/>
      <c r="W45" s="240"/>
      <c r="X45" s="240"/>
      <c r="Y45" s="240"/>
      <c r="Z45" s="240"/>
      <c r="AA45" s="240"/>
      <c r="AB45" s="240"/>
      <c r="AC45" s="240"/>
      <c r="AD45" s="240"/>
      <c r="AE45" s="240"/>
      <c r="AF45" s="240"/>
    </row>
    <row r="46" spans="1:32" s="242" customFormat="1" ht="24.75" customHeight="1">
      <c r="A46" s="240"/>
      <c r="B46" s="250" t="str">
        <f>'Acidi &amp; concimi'!B33:C33</f>
        <v>Fertilizantes fosfóricos</v>
      </c>
      <c r="C46" s="170"/>
      <c r="D46" s="261"/>
      <c r="E46" s="261"/>
      <c r="F46" s="170"/>
      <c r="G46" s="240"/>
      <c r="H46" s="255" t="str">
        <f>'Acidi &amp; concimi'!B63</f>
        <v>Sales sódicas</v>
      </c>
      <c r="I46" s="255"/>
      <c r="J46" s="243"/>
      <c r="K46" s="244"/>
      <c r="L46" s="244"/>
      <c r="M46" s="240"/>
      <c r="N46" s="240"/>
      <c r="O46" s="240"/>
      <c r="P46" s="240"/>
      <c r="Q46" s="240"/>
      <c r="R46" s="240"/>
      <c r="S46" s="240"/>
      <c r="T46" s="240"/>
      <c r="U46" s="240"/>
      <c r="V46" s="240"/>
      <c r="W46" s="240"/>
      <c r="X46" s="240"/>
      <c r="Y46" s="240"/>
      <c r="Z46" s="240"/>
      <c r="AA46" s="240"/>
      <c r="AB46" s="240"/>
      <c r="AC46" s="240"/>
      <c r="AD46" s="240"/>
      <c r="AE46" s="240"/>
      <c r="AF46" s="240"/>
    </row>
    <row r="47" spans="1:32" s="242" customFormat="1" ht="24.75" customHeight="1">
      <c r="A47" s="240"/>
      <c r="B47" s="704" t="str">
        <f>IF('Opzione B'!D44&gt;0,'Opzione B'!B44,"")</f>
        <v>Fosfato mono-potásico</v>
      </c>
      <c r="C47" s="705"/>
      <c r="D47" s="664">
        <f>IF('Opzione B'!D44&gt;0,'Opzione B'!D44,"")</f>
        <v>54.4</v>
      </c>
      <c r="E47" s="665"/>
      <c r="F47" s="241"/>
      <c r="G47" s="240"/>
      <c r="H47" s="708">
        <f>IF('Opzione B'!D73&gt;0,'Opzione B'!B73,"")</f>
      </c>
      <c r="I47" s="709"/>
      <c r="J47" s="710"/>
      <c r="K47" s="711">
        <f>IF('Opzione B'!D73&gt;0,'Opzione B'!D73,"")</f>
      </c>
      <c r="L47" s="712"/>
      <c r="M47" s="240"/>
      <c r="N47" s="240"/>
      <c r="O47" s="240"/>
      <c r="P47" s="240"/>
      <c r="Q47" s="240"/>
      <c r="R47" s="240"/>
      <c r="S47" s="240"/>
      <c r="T47" s="240"/>
      <c r="U47" s="240"/>
      <c r="V47" s="240"/>
      <c r="W47" s="240"/>
      <c r="X47" s="240"/>
      <c r="Y47" s="240"/>
      <c r="Z47" s="240"/>
      <c r="AA47" s="240"/>
      <c r="AB47" s="240"/>
      <c r="AC47" s="240"/>
      <c r="AD47" s="240"/>
      <c r="AE47" s="240"/>
      <c r="AF47" s="240"/>
    </row>
    <row r="48" spans="1:35" s="242" customFormat="1" ht="24.75" customHeight="1">
      <c r="A48" s="240"/>
      <c r="B48" s="706">
        <f>IF('Opzione B'!D45&gt;0,'Opzione B'!B45,"")</f>
      </c>
      <c r="C48" s="707"/>
      <c r="D48" s="687">
        <f>IF('Opzione B'!D45&gt;0,'Opzione B'!D45,"")</f>
      </c>
      <c r="E48" s="688"/>
      <c r="F48" s="241"/>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row>
    <row r="49" spans="1:35" s="242" customFormat="1" ht="24.75" customHeight="1">
      <c r="A49" s="240"/>
      <c r="B49" s="260"/>
      <c r="C49" s="260"/>
      <c r="D49" s="254"/>
      <c r="E49" s="254"/>
      <c r="F49" s="252"/>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row>
    <row r="50" spans="1:35" s="242" customFormat="1" ht="24.75" customHeight="1">
      <c r="A50" s="240"/>
      <c r="B50" s="250" t="str">
        <f>'Acidi &amp; concimi'!B36:C36</f>
        <v>Fertilizantes de magnesio</v>
      </c>
      <c r="C50" s="262"/>
      <c r="D50" s="263"/>
      <c r="E50" s="263"/>
      <c r="F50" s="262"/>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row>
    <row r="51" spans="1:35" s="242" customFormat="1" ht="24.75" customHeight="1">
      <c r="A51" s="240"/>
      <c r="B51" s="704" t="str">
        <f>IF('Opzione B'!D47&gt;0,'Opzione B'!B47,"")</f>
        <v>Sulfato magnésico</v>
      </c>
      <c r="C51" s="705"/>
      <c r="D51" s="664">
        <f>IF('Opzione B'!D47&gt;0,'Opzione B'!D47,"")</f>
        <v>77.04</v>
      </c>
      <c r="E51" s="665"/>
      <c r="F51" s="241"/>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row>
    <row r="52" spans="1:35" s="242" customFormat="1" ht="24.75" customHeight="1">
      <c r="A52" s="240"/>
      <c r="B52" s="700">
        <f>IF('Opzione B'!D48&gt;0,'Opzione B'!B48,"")</f>
      </c>
      <c r="C52" s="701"/>
      <c r="D52" s="672">
        <f>IF('Opzione B'!D48&gt;0,'Opzione B'!D48,"")</f>
      </c>
      <c r="E52" s="673"/>
      <c r="F52" s="241"/>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row>
    <row r="53" spans="1:35" s="242" customFormat="1" ht="24.75" customHeight="1">
      <c r="A53" s="240"/>
      <c r="B53" s="702">
        <f>IF('Opzione B'!D49&gt;0,'Opzione B'!B49,"")</f>
      </c>
      <c r="C53" s="703"/>
      <c r="D53" s="696">
        <f>IF('Opzione B'!D49&gt;0,'Opzione B'!D49,"")</f>
      </c>
      <c r="E53" s="697"/>
      <c r="F53" s="241"/>
      <c r="G53" s="240"/>
      <c r="H53" s="26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row>
    <row r="54" spans="1:38" s="143" customFormat="1" ht="18">
      <c r="A54" s="142"/>
      <c r="B54" s="144"/>
      <c r="C54" s="144"/>
      <c r="D54" s="144"/>
      <c r="E54" s="144"/>
      <c r="F54" s="144"/>
      <c r="G54" s="144"/>
      <c r="H54" s="144"/>
      <c r="I54" s="144"/>
      <c r="J54" s="144"/>
      <c r="K54" s="105"/>
      <c r="L54" s="105"/>
      <c r="M54" s="105"/>
      <c r="N54" s="105"/>
      <c r="O54" s="105"/>
      <c r="P54" s="105"/>
      <c r="Q54" s="105"/>
      <c r="R54" s="105"/>
      <c r="S54" s="142"/>
      <c r="T54" s="142"/>
      <c r="U54" s="142"/>
      <c r="V54" s="142"/>
      <c r="W54" s="142"/>
      <c r="X54" s="142"/>
      <c r="Y54" s="142"/>
      <c r="Z54" s="142"/>
      <c r="AA54" s="142"/>
      <c r="AB54" s="142"/>
      <c r="AC54" s="142"/>
      <c r="AD54" s="142"/>
      <c r="AE54" s="142"/>
      <c r="AF54" s="142"/>
      <c r="AG54" s="142"/>
      <c r="AH54" s="142"/>
      <c r="AI54" s="142"/>
      <c r="AJ54" s="142"/>
      <c r="AK54" s="142"/>
      <c r="AL54" s="142"/>
    </row>
    <row r="55" spans="1:39" s="143" customFormat="1" ht="18" hidden="1">
      <c r="A55" s="142"/>
      <c r="B55" s="181"/>
      <c r="C55" s="181"/>
      <c r="D55" s="181"/>
      <c r="E55" s="181"/>
      <c r="F55" s="181"/>
      <c r="G55" s="181"/>
      <c r="H55" s="181"/>
      <c r="I55" s="181"/>
      <c r="J55" s="125"/>
      <c r="K55" s="105"/>
      <c r="L55" s="105"/>
      <c r="M55" s="105"/>
      <c r="N55" s="105"/>
      <c r="O55" s="105"/>
      <c r="P55" s="105"/>
      <c r="Q55" s="105"/>
      <c r="R55" s="105"/>
      <c r="S55" s="105"/>
      <c r="T55" s="264"/>
      <c r="U55" s="264"/>
      <c r="V55" s="142"/>
      <c r="W55" s="142"/>
      <c r="X55" s="142"/>
      <c r="Y55" s="142"/>
      <c r="Z55" s="142"/>
      <c r="AA55" s="142"/>
      <c r="AB55" s="142"/>
      <c r="AC55" s="142"/>
      <c r="AD55" s="142"/>
      <c r="AE55" s="142"/>
      <c r="AF55" s="142"/>
      <c r="AG55" s="142"/>
      <c r="AH55" s="142"/>
      <c r="AI55" s="142"/>
      <c r="AJ55" s="142"/>
      <c r="AK55" s="142"/>
      <c r="AL55" s="142"/>
      <c r="AM55" s="142"/>
    </row>
    <row r="56" spans="1:39" s="143" customFormat="1" ht="26.25">
      <c r="A56" s="142"/>
      <c r="B56" s="123" t="s">
        <v>143</v>
      </c>
      <c r="C56" s="181"/>
      <c r="D56" s="181"/>
      <c r="E56" s="181"/>
      <c r="F56" s="181"/>
      <c r="G56" s="181"/>
      <c r="H56" s="181"/>
      <c r="I56" s="181"/>
      <c r="J56" s="125"/>
      <c r="K56" s="105"/>
      <c r="L56" s="105"/>
      <c r="M56" s="105"/>
      <c r="N56" s="105"/>
      <c r="O56" s="105"/>
      <c r="P56" s="105"/>
      <c r="Q56" s="105"/>
      <c r="R56" s="105"/>
      <c r="S56" s="105"/>
      <c r="T56" s="264"/>
      <c r="U56" s="264"/>
      <c r="V56" s="142"/>
      <c r="W56" s="142"/>
      <c r="X56" s="142"/>
      <c r="Y56" s="142"/>
      <c r="Z56" s="142"/>
      <c r="AA56" s="142"/>
      <c r="AB56" s="142"/>
      <c r="AC56" s="142"/>
      <c r="AD56" s="142"/>
      <c r="AE56" s="142"/>
      <c r="AF56" s="142"/>
      <c r="AG56" s="142"/>
      <c r="AH56" s="142"/>
      <c r="AI56" s="142"/>
      <c r="AJ56" s="142"/>
      <c r="AK56" s="142"/>
      <c r="AL56" s="142"/>
      <c r="AM56" s="144"/>
    </row>
    <row r="57" spans="1:42" s="143" customFormat="1" ht="18" hidden="1">
      <c r="A57" s="142"/>
      <c r="B57" s="181"/>
      <c r="C57" s="181"/>
      <c r="D57" s="181"/>
      <c r="E57" s="181"/>
      <c r="F57" s="181"/>
      <c r="G57" s="181"/>
      <c r="H57" s="181"/>
      <c r="I57" s="181"/>
      <c r="J57" s="125"/>
      <c r="K57" s="105"/>
      <c r="L57" s="105"/>
      <c r="M57" s="105"/>
      <c r="N57" s="105"/>
      <c r="O57" s="105"/>
      <c r="P57" s="105"/>
      <c r="Q57" s="105"/>
      <c r="R57" s="105"/>
      <c r="S57" s="105"/>
      <c r="T57" s="264"/>
      <c r="U57" s="264"/>
      <c r="V57" s="142"/>
      <c r="W57" s="142"/>
      <c r="X57" s="142"/>
      <c r="Y57" s="142"/>
      <c r="Z57" s="142"/>
      <c r="AA57" s="142"/>
      <c r="AB57" s="142"/>
      <c r="AC57" s="142"/>
      <c r="AD57" s="142"/>
      <c r="AE57" s="142"/>
      <c r="AF57" s="142"/>
      <c r="AG57" s="142"/>
      <c r="AH57" s="142"/>
      <c r="AI57" s="142"/>
      <c r="AJ57" s="142"/>
      <c r="AK57" s="142"/>
      <c r="AL57" s="142"/>
      <c r="AM57" s="144"/>
      <c r="AN57" s="203"/>
      <c r="AO57" s="145"/>
      <c r="AP57" s="145"/>
    </row>
    <row r="58" spans="1:57" s="143" customFormat="1" ht="18">
      <c r="A58" s="142"/>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46"/>
      <c r="AA58" s="146"/>
      <c r="AB58" s="146"/>
      <c r="AC58" s="146"/>
      <c r="AD58" s="146"/>
      <c r="AE58" s="146"/>
      <c r="AF58" s="146"/>
      <c r="AG58" s="146"/>
      <c r="AH58" s="146"/>
      <c r="AI58" s="146"/>
      <c r="AJ58" s="146"/>
      <c r="AK58" s="146"/>
      <c r="AL58" s="146"/>
      <c r="AM58" s="144"/>
      <c r="AN58" s="208"/>
      <c r="AO58" s="126"/>
      <c r="AP58" s="126"/>
      <c r="AQ58" s="126"/>
      <c r="AR58" s="126"/>
      <c r="AS58" s="126"/>
      <c r="AT58" s="126"/>
      <c r="AU58" s="126"/>
      <c r="AV58" s="126"/>
      <c r="AW58" s="126"/>
      <c r="AX58" s="126"/>
      <c r="AY58" s="203"/>
      <c r="AZ58" s="203"/>
      <c r="BA58" s="203"/>
      <c r="BB58" s="203"/>
      <c r="BC58" s="203"/>
      <c r="BD58" s="203"/>
      <c r="BE58" s="203"/>
    </row>
    <row r="59" spans="1:57" s="143" customFormat="1" ht="18">
      <c r="A59" s="142"/>
      <c r="B59" s="124" t="s">
        <v>246</v>
      </c>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42"/>
      <c r="AL59" s="142"/>
      <c r="AM59" s="144"/>
      <c r="AN59" s="208"/>
      <c r="AO59" s="126"/>
      <c r="AP59" s="126"/>
      <c r="AQ59" s="126"/>
      <c r="AR59" s="126"/>
      <c r="AS59" s="126"/>
      <c r="AT59" s="126"/>
      <c r="AU59" s="126"/>
      <c r="AV59" s="126"/>
      <c r="AW59" s="126"/>
      <c r="AX59" s="126"/>
      <c r="AY59" s="203"/>
      <c r="AZ59" s="203"/>
      <c r="BA59" s="203"/>
      <c r="BB59" s="203"/>
      <c r="BC59" s="203"/>
      <c r="BD59" s="203"/>
      <c r="BE59" s="203"/>
    </row>
    <row r="60" spans="1:57" s="143" customFormat="1" ht="28.5" customHeight="1" thickBot="1">
      <c r="A60" s="142"/>
      <c r="C60" s="144"/>
      <c r="D60" s="144"/>
      <c r="E60" s="144"/>
      <c r="F60" s="144"/>
      <c r="G60" s="144"/>
      <c r="H60" s="144"/>
      <c r="I60" s="144"/>
      <c r="J60" s="144"/>
      <c r="K60" s="125"/>
      <c r="L60" s="125"/>
      <c r="M60" s="125"/>
      <c r="N60" s="125"/>
      <c r="O60" s="125"/>
      <c r="P60" s="125"/>
      <c r="Q60" s="125"/>
      <c r="R60" s="125"/>
      <c r="S60" s="125"/>
      <c r="T60" s="125"/>
      <c r="U60" s="146"/>
      <c r="V60" s="146"/>
      <c r="W60" s="146"/>
      <c r="X60" s="146"/>
      <c r="Y60" s="146"/>
      <c r="Z60" s="125"/>
      <c r="AA60" s="125"/>
      <c r="AB60" s="125"/>
      <c r="AC60" s="125"/>
      <c r="AD60" s="125"/>
      <c r="AE60" s="125"/>
      <c r="AF60" s="125"/>
      <c r="AG60" s="125"/>
      <c r="AH60" s="125"/>
      <c r="AI60" s="125"/>
      <c r="AJ60" s="125"/>
      <c r="AK60" s="142"/>
      <c r="AL60" s="142"/>
      <c r="AM60" s="144"/>
      <c r="AN60" s="208"/>
      <c r="AO60" s="126"/>
      <c r="AP60" s="126"/>
      <c r="AQ60" s="126"/>
      <c r="AR60" s="126"/>
      <c r="AS60" s="126"/>
      <c r="AT60" s="126"/>
      <c r="AU60" s="126"/>
      <c r="AV60" s="126"/>
      <c r="AW60" s="126"/>
      <c r="AX60" s="126"/>
      <c r="AY60" s="203"/>
      <c r="AZ60" s="203"/>
      <c r="BA60" s="203"/>
      <c r="BB60" s="203"/>
      <c r="BC60" s="203"/>
      <c r="BD60" s="203"/>
      <c r="BE60" s="203"/>
    </row>
    <row r="61" spans="1:52" s="143" customFormat="1" ht="27" customHeight="1">
      <c r="A61" s="142"/>
      <c r="B61" s="718" t="s">
        <v>146</v>
      </c>
      <c r="C61" s="719"/>
      <c r="D61" s="503" t="s">
        <v>45</v>
      </c>
      <c r="E61" s="503" t="s">
        <v>104</v>
      </c>
      <c r="F61" s="504" t="s">
        <v>105</v>
      </c>
      <c r="G61" s="199"/>
      <c r="H61" s="199"/>
      <c r="I61" s="199"/>
      <c r="J61" s="199"/>
      <c r="K61" s="199"/>
      <c r="L61" s="199"/>
      <c r="M61" s="199"/>
      <c r="N61" s="199"/>
      <c r="O61" s="199"/>
      <c r="P61" s="199"/>
      <c r="Q61" s="199"/>
      <c r="R61" s="146"/>
      <c r="S61" s="146"/>
      <c r="T61" s="146"/>
      <c r="U61" s="146"/>
      <c r="V61" s="146"/>
      <c r="W61" s="146"/>
      <c r="X61" s="146"/>
      <c r="Y61" s="146"/>
      <c r="Z61" s="146"/>
      <c r="AA61" s="146"/>
      <c r="AB61" s="146"/>
      <c r="AC61" s="146"/>
      <c r="AD61" s="146"/>
      <c r="AE61" s="146"/>
      <c r="AF61" s="146"/>
      <c r="AG61" s="146"/>
      <c r="AH61" s="142"/>
      <c r="AI61" s="208"/>
      <c r="AJ61" s="126"/>
      <c r="AK61" s="126"/>
      <c r="AL61" s="126"/>
      <c r="AM61" s="126"/>
      <c r="AN61" s="126"/>
      <c r="AO61" s="126"/>
      <c r="AP61" s="126"/>
      <c r="AQ61" s="126"/>
      <c r="AR61" s="126"/>
      <c r="AS61" s="126"/>
      <c r="AT61" s="203"/>
      <c r="AU61" s="203"/>
      <c r="AV61" s="203"/>
      <c r="AW61" s="203"/>
      <c r="AX61" s="203"/>
      <c r="AY61" s="203"/>
      <c r="AZ61" s="203"/>
    </row>
    <row r="62" spans="1:52" s="143" customFormat="1" ht="30" customHeight="1">
      <c r="A62" s="142"/>
      <c r="B62" s="720"/>
      <c r="C62" s="721"/>
      <c r="D62" s="597" t="s">
        <v>148</v>
      </c>
      <c r="E62" s="598"/>
      <c r="F62" s="599"/>
      <c r="G62" s="252"/>
      <c r="H62" s="252"/>
      <c r="I62" s="252"/>
      <c r="J62" s="252"/>
      <c r="K62" s="252"/>
      <c r="L62" s="252"/>
      <c r="M62" s="252"/>
      <c r="N62" s="252"/>
      <c r="O62" s="252"/>
      <c r="P62" s="252"/>
      <c r="Q62" s="252"/>
      <c r="R62" s="146"/>
      <c r="S62" s="146"/>
      <c r="T62" s="146"/>
      <c r="U62" s="146"/>
      <c r="V62" s="146"/>
      <c r="W62" s="146"/>
      <c r="X62" s="146"/>
      <c r="Y62" s="146"/>
      <c r="Z62" s="146"/>
      <c r="AA62" s="146"/>
      <c r="AB62" s="146"/>
      <c r="AC62" s="146"/>
      <c r="AD62" s="146"/>
      <c r="AE62" s="146"/>
      <c r="AF62" s="146"/>
      <c r="AG62" s="146"/>
      <c r="AH62" s="142"/>
      <c r="AI62" s="208"/>
      <c r="AJ62" s="126"/>
      <c r="AK62" s="126"/>
      <c r="AL62" s="126"/>
      <c r="AM62" s="126"/>
      <c r="AN62" s="126"/>
      <c r="AO62" s="126"/>
      <c r="AP62" s="126"/>
      <c r="AQ62" s="126"/>
      <c r="AR62" s="126"/>
      <c r="AS62" s="126"/>
      <c r="AT62" s="203"/>
      <c r="AU62" s="203"/>
      <c r="AV62" s="203"/>
      <c r="AW62" s="203"/>
      <c r="AX62" s="203"/>
      <c r="AY62" s="203"/>
      <c r="AZ62" s="203"/>
    </row>
    <row r="63" spans="1:52" s="143" customFormat="1" ht="24.75" customHeight="1" thickBot="1">
      <c r="A63" s="142"/>
      <c r="B63" s="723" t="s">
        <v>247</v>
      </c>
      <c r="C63" s="724"/>
      <c r="D63" s="501">
        <f>('Opzione B'!AC75+'Opzione B'!AD75)/$D$9*10000</f>
        <v>840.596256</v>
      </c>
      <c r="E63" s="501">
        <f>('Opzione B'!AE75)/($D$9*0.4364)*10000</f>
        <v>283.96799999999996</v>
      </c>
      <c r="F63" s="502">
        <f>('Opzione B'!AF75)/($D$9*0.83)*10000</f>
        <v>1507.6239999999998</v>
      </c>
      <c r="G63" s="481"/>
      <c r="H63" s="481"/>
      <c r="I63" s="481"/>
      <c r="J63" s="481"/>
      <c r="K63" s="481"/>
      <c r="L63" s="481"/>
      <c r="M63" s="481"/>
      <c r="N63" s="481"/>
      <c r="O63" s="481"/>
      <c r="P63" s="481"/>
      <c r="Q63" s="444"/>
      <c r="R63" s="216"/>
      <c r="S63" s="125"/>
      <c r="T63" s="125"/>
      <c r="U63" s="125"/>
      <c r="V63" s="125"/>
      <c r="W63" s="125"/>
      <c r="X63" s="125"/>
      <c r="Y63" s="125"/>
      <c r="Z63" s="125"/>
      <c r="AA63" s="125"/>
      <c r="AB63" s="125"/>
      <c r="AC63" s="125"/>
      <c r="AD63" s="125"/>
      <c r="AE63" s="125"/>
      <c r="AF63" s="142"/>
      <c r="AG63" s="142"/>
      <c r="AH63" s="142"/>
      <c r="AI63" s="208"/>
      <c r="AJ63" s="203"/>
      <c r="AK63" s="217"/>
      <c r="AL63" s="217"/>
      <c r="AM63" s="217"/>
      <c r="AN63" s="217"/>
      <c r="AO63" s="217"/>
      <c r="AP63" s="217"/>
      <c r="AQ63" s="217"/>
      <c r="AR63" s="217"/>
      <c r="AS63" s="217"/>
      <c r="AT63" s="203"/>
      <c r="AU63" s="203"/>
      <c r="AV63" s="203"/>
      <c r="AW63" s="203"/>
      <c r="AX63" s="203"/>
      <c r="AY63" s="203"/>
      <c r="AZ63" s="203"/>
    </row>
    <row r="64" spans="2:45" s="125" customFormat="1" ht="54" customHeight="1">
      <c r="B64" s="499"/>
      <c r="C64" s="263"/>
      <c r="D64" s="263"/>
      <c r="E64" s="263"/>
      <c r="F64" s="263"/>
      <c r="G64" s="263"/>
      <c r="H64" s="263"/>
      <c r="I64" s="263"/>
      <c r="J64" s="263"/>
      <c r="K64" s="263"/>
      <c r="L64" s="263"/>
      <c r="M64" s="263"/>
      <c r="N64" s="263"/>
      <c r="O64" s="263"/>
      <c r="P64" s="263"/>
      <c r="Q64" s="170"/>
      <c r="R64" s="170"/>
      <c r="AI64" s="218"/>
      <c r="AK64" s="427"/>
      <c r="AL64" s="427"/>
      <c r="AM64" s="427"/>
      <c r="AN64" s="427"/>
      <c r="AO64" s="427"/>
      <c r="AP64" s="427"/>
      <c r="AQ64" s="427"/>
      <c r="AR64" s="427"/>
      <c r="AS64" s="427"/>
    </row>
    <row r="65" spans="13:50" s="125" customFormat="1" ht="18">
      <c r="M65" s="148"/>
      <c r="R65" s="177"/>
      <c r="S65" s="177"/>
      <c r="T65" s="577"/>
      <c r="U65" s="577"/>
      <c r="AN65" s="218"/>
      <c r="AP65" s="427"/>
      <c r="AQ65" s="427"/>
      <c r="AR65" s="427"/>
      <c r="AS65" s="427"/>
      <c r="AT65" s="427"/>
      <c r="AU65" s="427"/>
      <c r="AV65" s="427"/>
      <c r="AW65" s="427"/>
      <c r="AX65" s="427"/>
    </row>
    <row r="66" spans="2:50" s="125" customFormat="1" ht="18.75" customHeight="1">
      <c r="B66" s="170"/>
      <c r="C66" s="170"/>
      <c r="D66" s="722"/>
      <c r="E66" s="722"/>
      <c r="F66" s="170"/>
      <c r="G66" s="500"/>
      <c r="H66" s="582"/>
      <c r="I66" s="582"/>
      <c r="J66" s="170"/>
      <c r="K66" s="170"/>
      <c r="L66" s="170"/>
      <c r="M66" s="148"/>
      <c r="R66" s="177"/>
      <c r="S66" s="177"/>
      <c r="T66" s="577"/>
      <c r="U66" s="577"/>
      <c r="AN66" s="218"/>
      <c r="AP66" s="427"/>
      <c r="AQ66" s="427"/>
      <c r="AR66" s="427"/>
      <c r="AS66" s="427"/>
      <c r="AT66" s="427"/>
      <c r="AU66" s="427"/>
      <c r="AV66" s="427"/>
      <c r="AW66" s="427"/>
      <c r="AX66" s="427"/>
    </row>
    <row r="67" spans="2:50" s="125" customFormat="1" ht="18">
      <c r="B67" s="186"/>
      <c r="C67" s="186"/>
      <c r="D67" s="186"/>
      <c r="E67" s="186"/>
      <c r="F67" s="186"/>
      <c r="G67" s="186"/>
      <c r="H67" s="186"/>
      <c r="I67" s="186"/>
      <c r="J67" s="186"/>
      <c r="K67" s="186"/>
      <c r="L67" s="186"/>
      <c r="M67" s="148"/>
      <c r="R67" s="177"/>
      <c r="S67" s="177"/>
      <c r="T67" s="577"/>
      <c r="U67" s="577"/>
      <c r="AN67" s="218"/>
      <c r="AP67" s="427"/>
      <c r="AQ67" s="427"/>
      <c r="AR67" s="427"/>
      <c r="AS67" s="427"/>
      <c r="AT67" s="427"/>
      <c r="AU67" s="427"/>
      <c r="AV67" s="427"/>
      <c r="AW67" s="427"/>
      <c r="AX67" s="427"/>
    </row>
    <row r="68" spans="1:57" s="143" customFormat="1" ht="18">
      <c r="A68" s="125"/>
      <c r="B68" s="218"/>
      <c r="C68" s="218"/>
      <c r="D68" s="218"/>
      <c r="E68" s="218"/>
      <c r="F68" s="218"/>
      <c r="G68" s="218"/>
      <c r="H68" s="218"/>
      <c r="I68" s="218"/>
      <c r="J68" s="218"/>
      <c r="K68" s="218"/>
      <c r="L68" s="218"/>
      <c r="M68" s="148"/>
      <c r="N68" s="125"/>
      <c r="O68" s="125"/>
      <c r="P68" s="125"/>
      <c r="Q68" s="125"/>
      <c r="R68" s="177"/>
      <c r="S68" s="177"/>
      <c r="T68" s="577"/>
      <c r="U68" s="577"/>
      <c r="V68" s="125"/>
      <c r="W68" s="125"/>
      <c r="X68" s="125"/>
      <c r="Y68" s="125"/>
      <c r="Z68" s="125"/>
      <c r="AA68" s="125"/>
      <c r="AB68" s="125"/>
      <c r="AC68" s="125"/>
      <c r="AD68" s="125"/>
      <c r="AE68" s="125"/>
      <c r="AF68" s="125"/>
      <c r="AG68" s="125"/>
      <c r="AH68" s="125"/>
      <c r="AI68" s="125"/>
      <c r="AJ68" s="125"/>
      <c r="AK68" s="142"/>
      <c r="AL68" s="142"/>
      <c r="AM68" s="142"/>
      <c r="AN68" s="203"/>
      <c r="AO68" s="203"/>
      <c r="AP68" s="203"/>
      <c r="AQ68" s="203"/>
      <c r="AR68" s="203"/>
      <c r="AS68" s="203"/>
      <c r="AT68" s="203"/>
      <c r="AU68" s="203"/>
      <c r="AV68" s="203"/>
      <c r="AW68" s="203"/>
      <c r="AX68" s="203"/>
      <c r="AY68" s="203"/>
      <c r="AZ68" s="203"/>
      <c r="BA68" s="203"/>
      <c r="BB68" s="203"/>
      <c r="BC68" s="203"/>
      <c r="BD68" s="203"/>
      <c r="BE68" s="203"/>
    </row>
    <row r="69" spans="1:57" ht="15.75">
      <c r="A69" s="104"/>
      <c r="B69" s="104"/>
      <c r="C69" s="104"/>
      <c r="D69" s="104"/>
      <c r="E69" s="104"/>
      <c r="F69" s="104"/>
      <c r="G69" s="104"/>
      <c r="H69" s="104"/>
      <c r="I69" s="104"/>
      <c r="J69" s="104"/>
      <c r="K69" s="104"/>
      <c r="L69" s="104"/>
      <c r="M69" s="122"/>
      <c r="N69" s="104"/>
      <c r="O69" s="104"/>
      <c r="P69" s="104"/>
      <c r="Q69" s="104"/>
      <c r="R69" s="176"/>
      <c r="S69" s="176"/>
      <c r="T69" s="580"/>
      <c r="U69" s="580"/>
      <c r="V69" s="104"/>
      <c r="W69" s="104"/>
      <c r="X69" s="104"/>
      <c r="Y69" s="104"/>
      <c r="Z69" s="104"/>
      <c r="AA69" s="104"/>
      <c r="AB69" s="104"/>
      <c r="AC69" s="104"/>
      <c r="AD69" s="104"/>
      <c r="AE69" s="104"/>
      <c r="AF69" s="104"/>
      <c r="AG69" s="104"/>
      <c r="AH69" s="104"/>
      <c r="AI69" s="104"/>
      <c r="AJ69" s="104"/>
      <c r="AK69" s="8"/>
      <c r="AL69" s="8"/>
      <c r="AN69" s="206"/>
      <c r="AO69" s="206"/>
      <c r="AP69" s="206"/>
      <c r="AQ69" s="206"/>
      <c r="AR69" s="206"/>
      <c r="AS69" s="206"/>
      <c r="AT69" s="206"/>
      <c r="AU69" s="206"/>
      <c r="AV69" s="206"/>
      <c r="AW69" s="206"/>
      <c r="AX69" s="206"/>
      <c r="AY69" s="206"/>
      <c r="AZ69" s="206"/>
      <c r="BA69" s="206"/>
      <c r="BB69" s="206"/>
      <c r="BC69" s="206"/>
      <c r="BD69" s="206"/>
      <c r="BE69" s="206"/>
    </row>
    <row r="70" spans="1:57" ht="15.75">
      <c r="A70" s="104"/>
      <c r="B70" s="104"/>
      <c r="C70" s="104"/>
      <c r="D70" s="104"/>
      <c r="E70" s="104"/>
      <c r="F70" s="104"/>
      <c r="G70" s="104"/>
      <c r="H70" s="104"/>
      <c r="I70" s="104"/>
      <c r="J70" s="104"/>
      <c r="K70" s="104"/>
      <c r="L70" s="104"/>
      <c r="M70" s="122"/>
      <c r="N70" s="104"/>
      <c r="O70" s="104"/>
      <c r="P70" s="104"/>
      <c r="Q70" s="104"/>
      <c r="R70" s="176"/>
      <c r="S70" s="176"/>
      <c r="T70" s="580"/>
      <c r="U70" s="580"/>
      <c r="V70" s="104"/>
      <c r="W70" s="104"/>
      <c r="X70" s="104"/>
      <c r="Y70" s="104"/>
      <c r="Z70" s="104"/>
      <c r="AA70" s="104"/>
      <c r="AB70" s="104"/>
      <c r="AC70" s="104"/>
      <c r="AD70" s="104"/>
      <c r="AE70" s="104"/>
      <c r="AF70" s="104"/>
      <c r="AG70" s="104"/>
      <c r="AH70" s="104"/>
      <c r="AI70" s="104"/>
      <c r="AJ70" s="104"/>
      <c r="AK70" s="8"/>
      <c r="AL70" s="8"/>
      <c r="AN70" s="206"/>
      <c r="AO70" s="206"/>
      <c r="AP70" s="206"/>
      <c r="AQ70" s="206"/>
      <c r="AR70" s="206"/>
      <c r="AS70" s="206"/>
      <c r="AT70" s="206"/>
      <c r="AU70" s="206"/>
      <c r="AV70" s="206"/>
      <c r="AW70" s="206"/>
      <c r="AX70" s="206"/>
      <c r="AY70" s="206"/>
      <c r="AZ70" s="206"/>
      <c r="BA70" s="206"/>
      <c r="BB70" s="206"/>
      <c r="BC70" s="206"/>
      <c r="BD70" s="206"/>
      <c r="BE70" s="206"/>
    </row>
    <row r="71" spans="2:57" ht="15.75">
      <c r="B71" s="104"/>
      <c r="C71" s="104"/>
      <c r="D71" s="104"/>
      <c r="E71" s="104"/>
      <c r="F71" s="104"/>
      <c r="G71" s="104"/>
      <c r="H71" s="104"/>
      <c r="I71" s="104"/>
      <c r="J71" s="104"/>
      <c r="K71" s="104"/>
      <c r="L71" s="104"/>
      <c r="M71" s="122"/>
      <c r="N71" s="104"/>
      <c r="O71" s="104"/>
      <c r="P71" s="104"/>
      <c r="Q71" s="104"/>
      <c r="R71" s="176"/>
      <c r="S71" s="176"/>
      <c r="T71" s="580"/>
      <c r="U71" s="580"/>
      <c r="V71" s="104"/>
      <c r="W71" s="104"/>
      <c r="X71" s="104"/>
      <c r="Y71" s="104"/>
      <c r="Z71" s="104"/>
      <c r="AA71" s="104"/>
      <c r="AB71" s="104"/>
      <c r="AC71" s="104"/>
      <c r="AD71" s="104"/>
      <c r="AE71" s="104"/>
      <c r="AF71" s="104"/>
      <c r="AG71" s="104"/>
      <c r="AH71" s="104"/>
      <c r="AI71" s="104"/>
      <c r="AJ71" s="104"/>
      <c r="AK71" s="8"/>
      <c r="AL71" s="8"/>
      <c r="AN71" s="206"/>
      <c r="AO71" s="206"/>
      <c r="AP71" s="206"/>
      <c r="AQ71" s="206"/>
      <c r="AR71" s="206"/>
      <c r="AS71" s="206"/>
      <c r="AT71" s="206"/>
      <c r="AU71" s="206"/>
      <c r="AV71" s="206"/>
      <c r="AW71" s="206"/>
      <c r="AX71" s="206"/>
      <c r="AY71" s="206"/>
      <c r="AZ71" s="206"/>
      <c r="BA71" s="206"/>
      <c r="BB71" s="206"/>
      <c r="BC71" s="206"/>
      <c r="BD71" s="206"/>
      <c r="BE71" s="206"/>
    </row>
    <row r="72" spans="2:57" ht="15.75">
      <c r="B72" s="104"/>
      <c r="C72" s="104"/>
      <c r="D72" s="104"/>
      <c r="E72" s="104"/>
      <c r="F72" s="104"/>
      <c r="G72" s="104"/>
      <c r="H72" s="104"/>
      <c r="I72" s="104"/>
      <c r="J72" s="104"/>
      <c r="K72" s="104"/>
      <c r="L72" s="104"/>
      <c r="M72" s="122"/>
      <c r="N72" s="104"/>
      <c r="O72" s="104"/>
      <c r="P72" s="104"/>
      <c r="Q72" s="104"/>
      <c r="R72" s="176"/>
      <c r="S72" s="176"/>
      <c r="T72" s="580"/>
      <c r="U72" s="580"/>
      <c r="V72" s="104"/>
      <c r="W72" s="104"/>
      <c r="X72" s="104"/>
      <c r="Y72" s="104"/>
      <c r="Z72" s="104"/>
      <c r="AA72" s="104"/>
      <c r="AB72" s="104"/>
      <c r="AC72" s="104"/>
      <c r="AD72" s="104"/>
      <c r="AE72" s="104"/>
      <c r="AF72" s="104"/>
      <c r="AG72" s="104"/>
      <c r="AH72" s="104"/>
      <c r="AI72" s="104"/>
      <c r="AJ72" s="104"/>
      <c r="AK72" s="8"/>
      <c r="AL72" s="8"/>
      <c r="AN72" s="206"/>
      <c r="AO72" s="206"/>
      <c r="AP72" s="206"/>
      <c r="AQ72" s="206"/>
      <c r="AR72" s="206"/>
      <c r="AS72" s="206"/>
      <c r="AT72" s="206"/>
      <c r="AU72" s="206"/>
      <c r="AV72" s="206"/>
      <c r="AW72" s="206"/>
      <c r="AX72" s="206"/>
      <c r="AY72" s="206"/>
      <c r="AZ72" s="206"/>
      <c r="BA72" s="206"/>
      <c r="BB72" s="206"/>
      <c r="BC72" s="206"/>
      <c r="BD72" s="206"/>
      <c r="BE72" s="206"/>
    </row>
    <row r="73" spans="2:57" ht="15.75">
      <c r="B73" s="104"/>
      <c r="C73" s="104"/>
      <c r="D73" s="104"/>
      <c r="E73" s="104"/>
      <c r="F73" s="104"/>
      <c r="G73" s="104"/>
      <c r="H73" s="104"/>
      <c r="I73" s="104"/>
      <c r="J73" s="104"/>
      <c r="K73" s="104"/>
      <c r="L73" s="104"/>
      <c r="M73" s="122"/>
      <c r="N73" s="104"/>
      <c r="O73" s="104"/>
      <c r="P73" s="104"/>
      <c r="Q73" s="104"/>
      <c r="R73" s="176"/>
      <c r="S73" s="176"/>
      <c r="T73" s="580"/>
      <c r="U73" s="580"/>
      <c r="V73" s="104"/>
      <c r="W73" s="104"/>
      <c r="X73" s="104"/>
      <c r="Y73" s="104"/>
      <c r="Z73" s="104"/>
      <c r="AA73" s="104"/>
      <c r="AB73" s="104"/>
      <c r="AC73" s="104"/>
      <c r="AD73" s="104"/>
      <c r="AE73" s="104"/>
      <c r="AF73" s="104"/>
      <c r="AG73" s="104"/>
      <c r="AH73" s="104"/>
      <c r="AI73" s="104"/>
      <c r="AJ73" s="104"/>
      <c r="AK73" s="8"/>
      <c r="AL73" s="8"/>
      <c r="AN73" s="206"/>
      <c r="AO73" s="206"/>
      <c r="AP73" s="206"/>
      <c r="AQ73" s="206"/>
      <c r="AR73" s="206"/>
      <c r="AS73" s="206"/>
      <c r="AT73" s="206"/>
      <c r="AU73" s="206"/>
      <c r="AV73" s="206"/>
      <c r="AW73" s="206"/>
      <c r="AX73" s="206"/>
      <c r="AY73" s="206"/>
      <c r="AZ73" s="206"/>
      <c r="BA73" s="206"/>
      <c r="BB73" s="206"/>
      <c r="BC73" s="206"/>
      <c r="BD73" s="206"/>
      <c r="BE73" s="206"/>
    </row>
    <row r="74" spans="2:57" ht="15.75">
      <c r="B74" s="104"/>
      <c r="C74" s="104"/>
      <c r="D74" s="104"/>
      <c r="E74" s="104"/>
      <c r="F74" s="104"/>
      <c r="G74" s="104"/>
      <c r="H74" s="104"/>
      <c r="I74" s="104"/>
      <c r="J74" s="104"/>
      <c r="K74" s="104"/>
      <c r="L74" s="104"/>
      <c r="M74" s="122"/>
      <c r="N74" s="104"/>
      <c r="O74" s="104"/>
      <c r="P74" s="104"/>
      <c r="Q74" s="104"/>
      <c r="R74" s="176"/>
      <c r="S74" s="176"/>
      <c r="T74" s="580"/>
      <c r="U74" s="580"/>
      <c r="V74" s="104"/>
      <c r="W74" s="104"/>
      <c r="X74" s="104"/>
      <c r="Y74" s="104"/>
      <c r="Z74" s="104"/>
      <c r="AA74" s="104"/>
      <c r="AB74" s="104"/>
      <c r="AC74" s="104"/>
      <c r="AD74" s="104"/>
      <c r="AE74" s="104"/>
      <c r="AF74" s="104"/>
      <c r="AG74" s="104"/>
      <c r="AH74" s="104"/>
      <c r="AI74" s="104"/>
      <c r="AJ74" s="104"/>
      <c r="AK74" s="8"/>
      <c r="AL74" s="8"/>
      <c r="AN74" s="206"/>
      <c r="AO74" s="206"/>
      <c r="AP74" s="206"/>
      <c r="AQ74" s="206"/>
      <c r="AR74" s="206"/>
      <c r="AS74" s="206"/>
      <c r="AT74" s="206"/>
      <c r="AU74" s="206"/>
      <c r="AV74" s="206"/>
      <c r="AW74" s="206"/>
      <c r="AX74" s="206"/>
      <c r="AY74" s="206"/>
      <c r="AZ74" s="206"/>
      <c r="BA74" s="206"/>
      <c r="BB74" s="206"/>
      <c r="BC74" s="206"/>
      <c r="BD74" s="206"/>
      <c r="BE74" s="206"/>
    </row>
    <row r="75" spans="2:57" ht="12.75">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8"/>
      <c r="AL75" s="8"/>
      <c r="AN75" s="206"/>
      <c r="AO75" s="206"/>
      <c r="AP75" s="206"/>
      <c r="AQ75" s="206"/>
      <c r="AR75" s="206"/>
      <c r="AS75" s="206"/>
      <c r="AT75" s="206"/>
      <c r="AU75" s="206"/>
      <c r="AV75" s="206"/>
      <c r="AW75" s="206"/>
      <c r="AX75" s="206"/>
      <c r="AY75" s="206"/>
      <c r="AZ75" s="206"/>
      <c r="BA75" s="206"/>
      <c r="BB75" s="206"/>
      <c r="BC75" s="206"/>
      <c r="BD75" s="206"/>
      <c r="BE75" s="206"/>
    </row>
    <row r="76" spans="2:57" ht="12.75">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8"/>
      <c r="AL76" s="8"/>
      <c r="AN76" s="206"/>
      <c r="AO76" s="206"/>
      <c r="AP76" s="206"/>
      <c r="AQ76" s="206"/>
      <c r="AR76" s="206"/>
      <c r="AS76" s="206"/>
      <c r="AT76" s="206"/>
      <c r="AU76" s="206"/>
      <c r="AV76" s="206"/>
      <c r="AW76" s="206"/>
      <c r="AX76" s="206"/>
      <c r="AY76" s="206"/>
      <c r="AZ76" s="206"/>
      <c r="BA76" s="206"/>
      <c r="BB76" s="206"/>
      <c r="BC76" s="206"/>
      <c r="BD76" s="206"/>
      <c r="BE76" s="206"/>
    </row>
    <row r="77" spans="2:57" ht="12.75">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8"/>
      <c r="AL77" s="8"/>
      <c r="AN77" s="206"/>
      <c r="AO77" s="206"/>
      <c r="AP77" s="206"/>
      <c r="AQ77" s="206"/>
      <c r="AR77" s="206"/>
      <c r="AS77" s="206"/>
      <c r="AT77" s="206"/>
      <c r="AU77" s="206"/>
      <c r="AV77" s="206"/>
      <c r="AW77" s="206"/>
      <c r="AX77" s="206"/>
      <c r="AY77" s="206"/>
      <c r="AZ77" s="206"/>
      <c r="BA77" s="206"/>
      <c r="BB77" s="206"/>
      <c r="BC77" s="206"/>
      <c r="BD77" s="206"/>
      <c r="BE77" s="206"/>
    </row>
    <row r="78" spans="2:57" ht="12.75">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8"/>
      <c r="AL78" s="8"/>
      <c r="AN78" s="206"/>
      <c r="AO78" s="206"/>
      <c r="AP78" s="206"/>
      <c r="AQ78" s="206"/>
      <c r="AR78" s="206"/>
      <c r="AS78" s="206"/>
      <c r="AT78" s="206"/>
      <c r="AU78" s="206"/>
      <c r="AV78" s="206"/>
      <c r="AW78" s="206"/>
      <c r="AX78" s="206"/>
      <c r="AY78" s="206"/>
      <c r="AZ78" s="206"/>
      <c r="BA78" s="206"/>
      <c r="BB78" s="206"/>
      <c r="BC78" s="206"/>
      <c r="BD78" s="206"/>
      <c r="BE78" s="206"/>
    </row>
    <row r="79" spans="2:57" ht="12.75">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8"/>
      <c r="AL79" s="8"/>
      <c r="AN79" s="206"/>
      <c r="AO79" s="206"/>
      <c r="AP79" s="206"/>
      <c r="AQ79" s="206"/>
      <c r="AR79" s="206"/>
      <c r="AS79" s="206"/>
      <c r="AT79" s="206"/>
      <c r="AU79" s="206"/>
      <c r="AV79" s="206"/>
      <c r="AW79" s="206"/>
      <c r="AX79" s="206"/>
      <c r="AY79" s="206"/>
      <c r="AZ79" s="206"/>
      <c r="BA79" s="206"/>
      <c r="BB79" s="206"/>
      <c r="BC79" s="206"/>
      <c r="BD79" s="206"/>
      <c r="BE79" s="206"/>
    </row>
    <row r="80" spans="2:57" ht="12.75">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8"/>
      <c r="AL80" s="8"/>
      <c r="AN80" s="206"/>
      <c r="AO80" s="206"/>
      <c r="AP80" s="206"/>
      <c r="AQ80" s="206"/>
      <c r="AR80" s="206"/>
      <c r="AS80" s="206"/>
      <c r="AT80" s="206"/>
      <c r="AU80" s="206"/>
      <c r="AV80" s="206"/>
      <c r="AW80" s="206"/>
      <c r="AX80" s="206"/>
      <c r="AY80" s="206"/>
      <c r="AZ80" s="206"/>
      <c r="BA80" s="206"/>
      <c r="BB80" s="206"/>
      <c r="BC80" s="206"/>
      <c r="BD80" s="206"/>
      <c r="BE80" s="206"/>
    </row>
    <row r="81" spans="2:57" ht="12.75">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8"/>
      <c r="AL81" s="8"/>
      <c r="AN81" s="206"/>
      <c r="AO81" s="206"/>
      <c r="AP81" s="206"/>
      <c r="AQ81" s="206"/>
      <c r="AR81" s="206"/>
      <c r="AS81" s="206"/>
      <c r="AT81" s="206"/>
      <c r="AU81" s="206"/>
      <c r="AV81" s="206"/>
      <c r="AW81" s="206"/>
      <c r="AX81" s="206"/>
      <c r="AY81" s="206"/>
      <c r="AZ81" s="206"/>
      <c r="BA81" s="206"/>
      <c r="BB81" s="206"/>
      <c r="BC81" s="206"/>
      <c r="BD81" s="206"/>
      <c r="BE81" s="206"/>
    </row>
    <row r="82" spans="2:57" ht="12.75">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8"/>
      <c r="AL82" s="8"/>
      <c r="AN82" s="206"/>
      <c r="AO82" s="206"/>
      <c r="AP82" s="206"/>
      <c r="AQ82" s="206"/>
      <c r="AR82" s="206"/>
      <c r="AS82" s="206"/>
      <c r="AT82" s="206"/>
      <c r="AU82" s="206"/>
      <c r="AV82" s="206"/>
      <c r="AW82" s="206"/>
      <c r="AX82" s="206"/>
      <c r="AY82" s="206"/>
      <c r="AZ82" s="206"/>
      <c r="BA82" s="206"/>
      <c r="BB82" s="206"/>
      <c r="BC82" s="206"/>
      <c r="BD82" s="206"/>
      <c r="BE82" s="206"/>
    </row>
    <row r="83" spans="2:57" ht="12.75">
      <c r="B83" s="8"/>
      <c r="C83" s="8"/>
      <c r="D83" s="8"/>
      <c r="E83" s="8"/>
      <c r="F83" s="8"/>
      <c r="G83" s="8"/>
      <c r="H83" s="8"/>
      <c r="I83" s="8"/>
      <c r="J83" s="8"/>
      <c r="K83" s="8"/>
      <c r="L83" s="8"/>
      <c r="M83" s="8"/>
      <c r="N83" s="8"/>
      <c r="O83" s="8"/>
      <c r="P83" s="8"/>
      <c r="Q83" s="8"/>
      <c r="R83" s="8"/>
      <c r="S83" s="8"/>
      <c r="T83" s="8"/>
      <c r="U83" s="8"/>
      <c r="V83" s="8"/>
      <c r="W83" s="8"/>
      <c r="X83" s="8"/>
      <c r="Y83" s="8"/>
      <c r="Z83" s="104"/>
      <c r="AA83" s="104"/>
      <c r="AB83" s="104"/>
      <c r="AC83" s="104"/>
      <c r="AD83" s="104"/>
      <c r="AE83" s="104"/>
      <c r="AF83" s="104"/>
      <c r="AG83" s="104"/>
      <c r="AH83" s="104"/>
      <c r="AI83" s="104"/>
      <c r="AJ83" s="104"/>
      <c r="AK83" s="8"/>
      <c r="AL83" s="8"/>
      <c r="AN83" s="206"/>
      <c r="AO83" s="206"/>
      <c r="AP83" s="206"/>
      <c r="AQ83" s="206"/>
      <c r="AR83" s="206"/>
      <c r="AS83" s="206"/>
      <c r="AT83" s="206"/>
      <c r="AU83" s="206"/>
      <c r="AV83" s="206"/>
      <c r="AW83" s="206"/>
      <c r="AX83" s="206"/>
      <c r="AY83" s="206"/>
      <c r="AZ83" s="206"/>
      <c r="BA83" s="206"/>
      <c r="BB83" s="206"/>
      <c r="BC83" s="206"/>
      <c r="BD83" s="206"/>
      <c r="BE83" s="206"/>
    </row>
    <row r="84" spans="2:57" ht="12.75">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N84" s="206"/>
      <c r="AO84" s="206"/>
      <c r="AP84" s="206"/>
      <c r="AQ84" s="206"/>
      <c r="AR84" s="206"/>
      <c r="AS84" s="206"/>
      <c r="AT84" s="206"/>
      <c r="AU84" s="206"/>
      <c r="AV84" s="206"/>
      <c r="AW84" s="206"/>
      <c r="AX84" s="206"/>
      <c r="AY84" s="206"/>
      <c r="AZ84" s="206"/>
      <c r="BA84" s="206"/>
      <c r="BB84" s="206"/>
      <c r="BC84" s="206"/>
      <c r="BD84" s="206"/>
      <c r="BE84" s="206"/>
    </row>
    <row r="85" spans="2:57" ht="12.7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N85" s="206"/>
      <c r="AO85" s="206"/>
      <c r="AP85" s="206"/>
      <c r="AQ85" s="206"/>
      <c r="AR85" s="206"/>
      <c r="AS85" s="206"/>
      <c r="AT85" s="206"/>
      <c r="AU85" s="206"/>
      <c r="AV85" s="206"/>
      <c r="AW85" s="206"/>
      <c r="AX85" s="206"/>
      <c r="AY85" s="206"/>
      <c r="AZ85" s="206"/>
      <c r="BA85" s="206"/>
      <c r="BB85" s="206"/>
      <c r="BC85" s="206"/>
      <c r="BD85" s="206"/>
      <c r="BE85" s="206"/>
    </row>
    <row r="86" spans="2:57" ht="12.75">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N86" s="206"/>
      <c r="AO86" s="206"/>
      <c r="AP86" s="206"/>
      <c r="AQ86" s="206"/>
      <c r="AR86" s="206"/>
      <c r="AS86" s="206"/>
      <c r="AT86" s="206"/>
      <c r="AU86" s="206"/>
      <c r="AV86" s="206"/>
      <c r="AW86" s="206"/>
      <c r="AX86" s="206"/>
      <c r="AY86" s="206"/>
      <c r="AZ86" s="206"/>
      <c r="BA86" s="206"/>
      <c r="BB86" s="206"/>
      <c r="BC86" s="206"/>
      <c r="BD86" s="206"/>
      <c r="BE86" s="206"/>
    </row>
    <row r="87" spans="2:57" ht="12.75">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N87" s="206"/>
      <c r="AO87" s="206"/>
      <c r="AP87" s="206"/>
      <c r="AQ87" s="206"/>
      <c r="AR87" s="206"/>
      <c r="AS87" s="206"/>
      <c r="AT87" s="206"/>
      <c r="AU87" s="206"/>
      <c r="AV87" s="206"/>
      <c r="AW87" s="206"/>
      <c r="AX87" s="206"/>
      <c r="AY87" s="206"/>
      <c r="AZ87" s="206"/>
      <c r="BA87" s="206"/>
      <c r="BB87" s="206"/>
      <c r="BC87" s="206"/>
      <c r="BD87" s="206"/>
      <c r="BE87" s="206"/>
    </row>
    <row r="88" spans="2:57" ht="12.75">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N88" s="206"/>
      <c r="AO88" s="206"/>
      <c r="AP88" s="206"/>
      <c r="AQ88" s="206"/>
      <c r="AR88" s="206"/>
      <c r="AS88" s="206"/>
      <c r="AT88" s="206"/>
      <c r="AU88" s="206"/>
      <c r="AV88" s="206"/>
      <c r="AW88" s="206"/>
      <c r="AX88" s="206"/>
      <c r="AY88" s="206"/>
      <c r="AZ88" s="206"/>
      <c r="BA88" s="206"/>
      <c r="BB88" s="206"/>
      <c r="BC88" s="206"/>
      <c r="BD88" s="206"/>
      <c r="BE88" s="206"/>
    </row>
    <row r="89" spans="2:57" ht="12.75">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N89" s="206"/>
      <c r="AO89" s="206"/>
      <c r="AP89" s="206"/>
      <c r="AQ89" s="206"/>
      <c r="AR89" s="206"/>
      <c r="AS89" s="206"/>
      <c r="AT89" s="206"/>
      <c r="AU89" s="206"/>
      <c r="AV89" s="206"/>
      <c r="AW89" s="206"/>
      <c r="AX89" s="206"/>
      <c r="AY89" s="206"/>
      <c r="AZ89" s="206"/>
      <c r="BA89" s="206"/>
      <c r="BB89" s="206"/>
      <c r="BC89" s="206"/>
      <c r="BD89" s="206"/>
      <c r="BE89" s="206"/>
    </row>
    <row r="90" spans="2:57" ht="12.75">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N90" s="206"/>
      <c r="AO90" s="206"/>
      <c r="AP90" s="206"/>
      <c r="AQ90" s="206"/>
      <c r="AR90" s="206"/>
      <c r="AS90" s="206"/>
      <c r="AT90" s="206"/>
      <c r="AU90" s="206"/>
      <c r="AV90" s="206"/>
      <c r="AW90" s="206"/>
      <c r="AX90" s="206"/>
      <c r="AY90" s="206"/>
      <c r="AZ90" s="206"/>
      <c r="BA90" s="206"/>
      <c r="BB90" s="206"/>
      <c r="BC90" s="206"/>
      <c r="BD90" s="206"/>
      <c r="BE90" s="206"/>
    </row>
    <row r="91" spans="2:57" ht="12.75">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N91" s="206"/>
      <c r="AO91" s="206"/>
      <c r="AP91" s="206"/>
      <c r="AQ91" s="206"/>
      <c r="AR91" s="206"/>
      <c r="AS91" s="206"/>
      <c r="AT91" s="206"/>
      <c r="AU91" s="206"/>
      <c r="AV91" s="206"/>
      <c r="AW91" s="206"/>
      <c r="AX91" s="206"/>
      <c r="AY91" s="206"/>
      <c r="AZ91" s="206"/>
      <c r="BA91" s="206"/>
      <c r="BB91" s="206"/>
      <c r="BC91" s="206"/>
      <c r="BD91" s="206"/>
      <c r="BE91" s="206"/>
    </row>
    <row r="92" spans="2:57" ht="12.75">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N92" s="206"/>
      <c r="AO92" s="206"/>
      <c r="AP92" s="206"/>
      <c r="AQ92" s="206"/>
      <c r="AR92" s="206"/>
      <c r="AS92" s="206"/>
      <c r="AT92" s="206"/>
      <c r="AU92" s="206"/>
      <c r="AV92" s="206"/>
      <c r="AW92" s="206"/>
      <c r="AX92" s="206"/>
      <c r="AY92" s="206"/>
      <c r="AZ92" s="206"/>
      <c r="BA92" s="206"/>
      <c r="BB92" s="206"/>
      <c r="BC92" s="206"/>
      <c r="BD92" s="206"/>
      <c r="BE92" s="206"/>
    </row>
    <row r="93" spans="2:38" ht="12.75">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row>
    <row r="94" spans="2:38" ht="12.75">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row>
    <row r="95" spans="2:38" ht="12.75">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row>
    <row r="96" spans="2:38" ht="12.75">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row>
    <row r="97" spans="40:57" s="8" customFormat="1" ht="12.75">
      <c r="AN97" s="9"/>
      <c r="AO97" s="9"/>
      <c r="AP97" s="9"/>
      <c r="AQ97" s="9"/>
      <c r="AR97" s="9"/>
      <c r="AS97" s="9"/>
      <c r="AT97" s="9"/>
      <c r="AU97" s="9"/>
      <c r="AV97" s="9"/>
      <c r="AW97" s="9"/>
      <c r="AX97" s="9"/>
      <c r="AY97" s="9"/>
      <c r="AZ97" s="9"/>
      <c r="BA97" s="9"/>
      <c r="BB97" s="9"/>
      <c r="BC97" s="9"/>
      <c r="BD97" s="9"/>
      <c r="BE97" s="9"/>
    </row>
    <row r="98" spans="40:57" s="8" customFormat="1" ht="12.75">
      <c r="AN98" s="9"/>
      <c r="AO98" s="9"/>
      <c r="AP98" s="9"/>
      <c r="AQ98" s="9"/>
      <c r="AR98" s="9"/>
      <c r="AS98" s="9"/>
      <c r="AT98" s="9"/>
      <c r="AU98" s="9"/>
      <c r="AV98" s="9"/>
      <c r="AW98" s="9"/>
      <c r="AX98" s="9"/>
      <c r="AY98" s="9"/>
      <c r="AZ98" s="9"/>
      <c r="BA98" s="9"/>
      <c r="BB98" s="9"/>
      <c r="BC98" s="9"/>
      <c r="BD98" s="9"/>
      <c r="BE98" s="9"/>
    </row>
    <row r="99" spans="40:57" s="8" customFormat="1" ht="12.75">
      <c r="AN99" s="9"/>
      <c r="AO99" s="9"/>
      <c r="AP99" s="9"/>
      <c r="AQ99" s="9"/>
      <c r="AR99" s="9"/>
      <c r="AS99" s="9"/>
      <c r="AT99" s="9"/>
      <c r="AU99" s="9"/>
      <c r="AV99" s="9"/>
      <c r="AW99" s="9"/>
      <c r="AX99" s="9"/>
      <c r="AY99" s="9"/>
      <c r="AZ99" s="9"/>
      <c r="BA99" s="9"/>
      <c r="BB99" s="9"/>
      <c r="BC99" s="9"/>
      <c r="BD99" s="9"/>
      <c r="BE99" s="9"/>
    </row>
    <row r="100" spans="40:57" s="8" customFormat="1" ht="12.75">
      <c r="AN100" s="9"/>
      <c r="AO100" s="9"/>
      <c r="AP100" s="9"/>
      <c r="AQ100" s="9"/>
      <c r="AR100" s="9"/>
      <c r="AS100" s="9"/>
      <c r="AT100" s="9"/>
      <c r="AU100" s="9"/>
      <c r="AV100" s="9"/>
      <c r="AW100" s="9"/>
      <c r="AX100" s="9"/>
      <c r="AY100" s="9"/>
      <c r="AZ100" s="9"/>
      <c r="BA100" s="9"/>
      <c r="BB100" s="9"/>
      <c r="BC100" s="9"/>
      <c r="BD100" s="9"/>
      <c r="BE100" s="9"/>
    </row>
    <row r="101" spans="40:57" s="8" customFormat="1" ht="12.75">
      <c r="AN101" s="9"/>
      <c r="AO101" s="9"/>
      <c r="AP101" s="9"/>
      <c r="AQ101" s="9"/>
      <c r="AR101" s="9"/>
      <c r="AS101" s="9"/>
      <c r="AT101" s="9"/>
      <c r="AU101" s="9"/>
      <c r="AV101" s="9"/>
      <c r="AW101" s="9"/>
      <c r="AX101" s="9"/>
      <c r="AY101" s="9"/>
      <c r="AZ101" s="9"/>
      <c r="BA101" s="9"/>
      <c r="BB101" s="9"/>
      <c r="BC101" s="9"/>
      <c r="BD101" s="9"/>
      <c r="BE101" s="9"/>
    </row>
    <row r="102" spans="40:57" s="8" customFormat="1" ht="12.75">
      <c r="AN102" s="9"/>
      <c r="AO102" s="9"/>
      <c r="AP102" s="9"/>
      <c r="AQ102" s="9"/>
      <c r="AR102" s="9"/>
      <c r="AS102" s="9"/>
      <c r="AT102" s="9"/>
      <c r="AU102" s="9"/>
      <c r="AV102" s="9"/>
      <c r="AW102" s="9"/>
      <c r="AX102" s="9"/>
      <c r="AY102" s="9"/>
      <c r="AZ102" s="9"/>
      <c r="BA102" s="9"/>
      <c r="BB102" s="9"/>
      <c r="BC102" s="9"/>
      <c r="BD102" s="9"/>
      <c r="BE102" s="9"/>
    </row>
    <row r="103" spans="40:57" s="8" customFormat="1" ht="12.75">
      <c r="AN103" s="9"/>
      <c r="AO103" s="9"/>
      <c r="AP103" s="9"/>
      <c r="AQ103" s="9"/>
      <c r="AR103" s="9"/>
      <c r="AS103" s="9"/>
      <c r="AT103" s="9"/>
      <c r="AU103" s="9"/>
      <c r="AV103" s="9"/>
      <c r="AW103" s="9"/>
      <c r="AX103" s="9"/>
      <c r="AY103" s="9"/>
      <c r="AZ103" s="9"/>
      <c r="BA103" s="9"/>
      <c r="BB103" s="9"/>
      <c r="BC103" s="9"/>
      <c r="BD103" s="9"/>
      <c r="BE103" s="9"/>
    </row>
    <row r="104" spans="40:57" s="8" customFormat="1" ht="12.75">
      <c r="AN104" s="9"/>
      <c r="AO104" s="9"/>
      <c r="AP104" s="9"/>
      <c r="AQ104" s="9"/>
      <c r="AR104" s="9"/>
      <c r="AS104" s="9"/>
      <c r="AT104" s="9"/>
      <c r="AU104" s="9"/>
      <c r="AV104" s="9"/>
      <c r="AW104" s="9"/>
      <c r="AX104" s="9"/>
      <c r="AY104" s="9"/>
      <c r="AZ104" s="9"/>
      <c r="BA104" s="9"/>
      <c r="BB104" s="9"/>
      <c r="BC104" s="9"/>
      <c r="BD104" s="9"/>
      <c r="BE104" s="9"/>
    </row>
    <row r="105" spans="40:57" s="8" customFormat="1" ht="12.75">
      <c r="AN105" s="9"/>
      <c r="AO105" s="9"/>
      <c r="AP105" s="9"/>
      <c r="AQ105" s="9"/>
      <c r="AR105" s="9"/>
      <c r="AS105" s="9"/>
      <c r="AT105" s="9"/>
      <c r="AU105" s="9"/>
      <c r="AV105" s="9"/>
      <c r="AW105" s="9"/>
      <c r="AX105" s="9"/>
      <c r="AY105" s="9"/>
      <c r="AZ105" s="9"/>
      <c r="BA105" s="9"/>
      <c r="BB105" s="9"/>
      <c r="BC105" s="9"/>
      <c r="BD105" s="9"/>
      <c r="BE105" s="9"/>
    </row>
    <row r="106" spans="40:57" s="8" customFormat="1" ht="12.75">
      <c r="AN106" s="9"/>
      <c r="AO106" s="9"/>
      <c r="AP106" s="9"/>
      <c r="AQ106" s="9"/>
      <c r="AR106" s="9"/>
      <c r="AS106" s="9"/>
      <c r="AT106" s="9"/>
      <c r="AU106" s="9"/>
      <c r="AV106" s="9"/>
      <c r="AW106" s="9"/>
      <c r="AX106" s="9"/>
      <c r="AY106" s="9"/>
      <c r="AZ106" s="9"/>
      <c r="BA106" s="9"/>
      <c r="BB106" s="9"/>
      <c r="BC106" s="9"/>
      <c r="BD106" s="9"/>
      <c r="BE106" s="9"/>
    </row>
    <row r="107" spans="40:57" s="8" customFormat="1" ht="12.75">
      <c r="AN107" s="9"/>
      <c r="AO107" s="9"/>
      <c r="AP107" s="9"/>
      <c r="AQ107" s="9"/>
      <c r="AR107" s="9"/>
      <c r="AS107" s="9"/>
      <c r="AT107" s="9"/>
      <c r="AU107" s="9"/>
      <c r="AV107" s="9"/>
      <c r="AW107" s="9"/>
      <c r="AX107" s="9"/>
      <c r="AY107" s="9"/>
      <c r="AZ107" s="9"/>
      <c r="BA107" s="9"/>
      <c r="BB107" s="9"/>
      <c r="BC107" s="9"/>
      <c r="BD107" s="9"/>
      <c r="BE107" s="9"/>
    </row>
    <row r="108" spans="40:57" s="8" customFormat="1" ht="12.75">
      <c r="AN108" s="9"/>
      <c r="AO108" s="9"/>
      <c r="AP108" s="9"/>
      <c r="AQ108" s="9"/>
      <c r="AR108" s="9"/>
      <c r="AS108" s="9"/>
      <c r="AT108" s="9"/>
      <c r="AU108" s="9"/>
      <c r="AV108" s="9"/>
      <c r="AW108" s="9"/>
      <c r="AX108" s="9"/>
      <c r="AY108" s="9"/>
      <c r="AZ108" s="9"/>
      <c r="BA108" s="9"/>
      <c r="BB108" s="9"/>
      <c r="BC108" s="9"/>
      <c r="BD108" s="9"/>
      <c r="BE108" s="9"/>
    </row>
    <row r="109" spans="40:57" s="8" customFormat="1" ht="12.75">
      <c r="AN109" s="9"/>
      <c r="AO109" s="9"/>
      <c r="AP109" s="9"/>
      <c r="AQ109" s="9"/>
      <c r="AR109" s="9"/>
      <c r="AS109" s="9"/>
      <c r="AT109" s="9"/>
      <c r="AU109" s="9"/>
      <c r="AV109" s="9"/>
      <c r="AW109" s="9"/>
      <c r="AX109" s="9"/>
      <c r="AY109" s="9"/>
      <c r="AZ109" s="9"/>
      <c r="BA109" s="9"/>
      <c r="BB109" s="9"/>
      <c r="BC109" s="9"/>
      <c r="BD109" s="9"/>
      <c r="BE109" s="9"/>
    </row>
    <row r="110" spans="40:57" s="8" customFormat="1" ht="12.75">
      <c r="AN110" s="9"/>
      <c r="AO110" s="9"/>
      <c r="AP110" s="9"/>
      <c r="AQ110" s="9"/>
      <c r="AR110" s="9"/>
      <c r="AS110" s="9"/>
      <c r="AT110" s="9"/>
      <c r="AU110" s="9"/>
      <c r="AV110" s="9"/>
      <c r="AW110" s="9"/>
      <c r="AX110" s="9"/>
      <c r="AY110" s="9"/>
      <c r="AZ110" s="9"/>
      <c r="BA110" s="9"/>
      <c r="BB110" s="9"/>
      <c r="BC110" s="9"/>
      <c r="BD110" s="9"/>
      <c r="BE110" s="9"/>
    </row>
    <row r="111" spans="40:57" s="8" customFormat="1" ht="12.75">
      <c r="AN111" s="9"/>
      <c r="AO111" s="9"/>
      <c r="AP111" s="9"/>
      <c r="AQ111" s="9"/>
      <c r="AR111" s="9"/>
      <c r="AS111" s="9"/>
      <c r="AT111" s="9"/>
      <c r="AU111" s="9"/>
      <c r="AV111" s="9"/>
      <c r="AW111" s="9"/>
      <c r="AX111" s="9"/>
      <c r="AY111" s="9"/>
      <c r="AZ111" s="9"/>
      <c r="BA111" s="9"/>
      <c r="BB111" s="9"/>
      <c r="BC111" s="9"/>
      <c r="BD111" s="9"/>
      <c r="BE111" s="9"/>
    </row>
    <row r="112" spans="40:57" s="8" customFormat="1" ht="12.75">
      <c r="AN112" s="9"/>
      <c r="AO112" s="9"/>
      <c r="AP112" s="9"/>
      <c r="AQ112" s="9"/>
      <c r="AR112" s="9"/>
      <c r="AS112" s="9"/>
      <c r="AT112" s="9"/>
      <c r="AU112" s="9"/>
      <c r="AV112" s="9"/>
      <c r="AW112" s="9"/>
      <c r="AX112" s="9"/>
      <c r="AY112" s="9"/>
      <c r="AZ112" s="9"/>
      <c r="BA112" s="9"/>
      <c r="BB112" s="9"/>
      <c r="BC112" s="9"/>
      <c r="BD112" s="9"/>
      <c r="BE112" s="9"/>
    </row>
    <row r="113" spans="40:57" s="8" customFormat="1" ht="12.75">
      <c r="AN113" s="9"/>
      <c r="AO113" s="9"/>
      <c r="AP113" s="9"/>
      <c r="AQ113" s="9"/>
      <c r="AR113" s="9"/>
      <c r="AS113" s="9"/>
      <c r="AT113" s="9"/>
      <c r="AU113" s="9"/>
      <c r="AV113" s="9"/>
      <c r="AW113" s="9"/>
      <c r="AX113" s="9"/>
      <c r="AY113" s="9"/>
      <c r="AZ113" s="9"/>
      <c r="BA113" s="9"/>
      <c r="BB113" s="9"/>
      <c r="BC113" s="9"/>
      <c r="BD113" s="9"/>
      <c r="BE113" s="9"/>
    </row>
    <row r="114" spans="40:57" s="8" customFormat="1" ht="12.75">
      <c r="AN114" s="9"/>
      <c r="AO114" s="9"/>
      <c r="AP114" s="9"/>
      <c r="AQ114" s="9"/>
      <c r="AR114" s="9"/>
      <c r="AS114" s="9"/>
      <c r="AT114" s="9"/>
      <c r="AU114" s="9"/>
      <c r="AV114" s="9"/>
      <c r="AW114" s="9"/>
      <c r="AX114" s="9"/>
      <c r="AY114" s="9"/>
      <c r="AZ114" s="9"/>
      <c r="BA114" s="9"/>
      <c r="BB114" s="9"/>
      <c r="BC114" s="9"/>
      <c r="BD114" s="9"/>
      <c r="BE114" s="9"/>
    </row>
    <row r="115" spans="40:57" s="8" customFormat="1" ht="12.75">
      <c r="AN115" s="9"/>
      <c r="AO115" s="9"/>
      <c r="AP115" s="9"/>
      <c r="AQ115" s="9"/>
      <c r="AR115" s="9"/>
      <c r="AS115" s="9"/>
      <c r="AT115" s="9"/>
      <c r="AU115" s="9"/>
      <c r="AV115" s="9"/>
      <c r="AW115" s="9"/>
      <c r="AX115" s="9"/>
      <c r="AY115" s="9"/>
      <c r="AZ115" s="9"/>
      <c r="BA115" s="9"/>
      <c r="BB115" s="9"/>
      <c r="BC115" s="9"/>
      <c r="BD115" s="9"/>
      <c r="BE115" s="9"/>
    </row>
    <row r="116" spans="40:57" s="8" customFormat="1" ht="12.75">
      <c r="AN116" s="9"/>
      <c r="AO116" s="9"/>
      <c r="AP116" s="9"/>
      <c r="AQ116" s="9"/>
      <c r="AR116" s="9"/>
      <c r="AS116" s="9"/>
      <c r="AT116" s="9"/>
      <c r="AU116" s="9"/>
      <c r="AV116" s="9"/>
      <c r="AW116" s="9"/>
      <c r="AX116" s="9"/>
      <c r="AY116" s="9"/>
      <c r="AZ116" s="9"/>
      <c r="BA116" s="9"/>
      <c r="BB116" s="9"/>
      <c r="BC116" s="9"/>
      <c r="BD116" s="9"/>
      <c r="BE116" s="9"/>
    </row>
    <row r="117" spans="40:57" s="8" customFormat="1" ht="12.75">
      <c r="AN117" s="9"/>
      <c r="AO117" s="9"/>
      <c r="AP117" s="9"/>
      <c r="AQ117" s="9"/>
      <c r="AR117" s="9"/>
      <c r="AS117" s="9"/>
      <c r="AT117" s="9"/>
      <c r="AU117" s="9"/>
      <c r="AV117" s="9"/>
      <c r="AW117" s="9"/>
      <c r="AX117" s="9"/>
      <c r="AY117" s="9"/>
      <c r="AZ117" s="9"/>
      <c r="BA117" s="9"/>
      <c r="BB117" s="9"/>
      <c r="BC117" s="9"/>
      <c r="BD117" s="9"/>
      <c r="BE117" s="9"/>
    </row>
    <row r="118" spans="40:57" s="8" customFormat="1" ht="12.75">
      <c r="AN118" s="9"/>
      <c r="AO118" s="9"/>
      <c r="AP118" s="9"/>
      <c r="AQ118" s="9"/>
      <c r="AR118" s="9"/>
      <c r="AS118" s="9"/>
      <c r="AT118" s="9"/>
      <c r="AU118" s="9"/>
      <c r="AV118" s="9"/>
      <c r="AW118" s="9"/>
      <c r="AX118" s="9"/>
      <c r="AY118" s="9"/>
      <c r="AZ118" s="9"/>
      <c r="BA118" s="9"/>
      <c r="BB118" s="9"/>
      <c r="BC118" s="9"/>
      <c r="BD118" s="9"/>
      <c r="BE118" s="9"/>
    </row>
    <row r="119" spans="40:57" s="8" customFormat="1" ht="12.75">
      <c r="AN119" s="9"/>
      <c r="AO119" s="9"/>
      <c r="AP119" s="9"/>
      <c r="AQ119" s="9"/>
      <c r="AR119" s="9"/>
      <c r="AS119" s="9"/>
      <c r="AT119" s="9"/>
      <c r="AU119" s="9"/>
      <c r="AV119" s="9"/>
      <c r="AW119" s="9"/>
      <c r="AX119" s="9"/>
      <c r="AY119" s="9"/>
      <c r="AZ119" s="9"/>
      <c r="BA119" s="9"/>
      <c r="BB119" s="9"/>
      <c r="BC119" s="9"/>
      <c r="BD119" s="9"/>
      <c r="BE119" s="9"/>
    </row>
    <row r="120" spans="40:57" s="8" customFormat="1" ht="12.75">
      <c r="AN120" s="9"/>
      <c r="AO120" s="9"/>
      <c r="AP120" s="9"/>
      <c r="AQ120" s="9"/>
      <c r="AR120" s="9"/>
      <c r="AS120" s="9"/>
      <c r="AT120" s="9"/>
      <c r="AU120" s="9"/>
      <c r="AV120" s="9"/>
      <c r="AW120" s="9"/>
      <c r="AX120" s="9"/>
      <c r="AY120" s="9"/>
      <c r="AZ120" s="9"/>
      <c r="BA120" s="9"/>
      <c r="BB120" s="9"/>
      <c r="BC120" s="9"/>
      <c r="BD120" s="9"/>
      <c r="BE120" s="9"/>
    </row>
    <row r="121" spans="40:57" s="8" customFormat="1" ht="12.75">
      <c r="AN121" s="9"/>
      <c r="AO121" s="9"/>
      <c r="AP121" s="9"/>
      <c r="AQ121" s="9"/>
      <c r="AR121" s="9"/>
      <c r="AS121" s="9"/>
      <c r="AT121" s="9"/>
      <c r="AU121" s="9"/>
      <c r="AV121" s="9"/>
      <c r="AW121" s="9"/>
      <c r="AX121" s="9"/>
      <c r="AY121" s="9"/>
      <c r="AZ121" s="9"/>
      <c r="BA121" s="9"/>
      <c r="BB121" s="9"/>
      <c r="BC121" s="9"/>
      <c r="BD121" s="9"/>
      <c r="BE121" s="9"/>
    </row>
    <row r="122" spans="40:57" s="8" customFormat="1" ht="12.75">
      <c r="AN122" s="9"/>
      <c r="AO122" s="9"/>
      <c r="AP122" s="9"/>
      <c r="AQ122" s="9"/>
      <c r="AR122" s="9"/>
      <c r="AS122" s="9"/>
      <c r="AT122" s="9"/>
      <c r="AU122" s="9"/>
      <c r="AV122" s="9"/>
      <c r="AW122" s="9"/>
      <c r="AX122" s="9"/>
      <c r="AY122" s="9"/>
      <c r="AZ122" s="9"/>
      <c r="BA122" s="9"/>
      <c r="BB122" s="9"/>
      <c r="BC122" s="9"/>
      <c r="BD122" s="9"/>
      <c r="BE122" s="9"/>
    </row>
    <row r="123" spans="40:57" s="8" customFormat="1" ht="12.75">
      <c r="AN123" s="9"/>
      <c r="AO123" s="9"/>
      <c r="AP123" s="9"/>
      <c r="AQ123" s="9"/>
      <c r="AR123" s="9"/>
      <c r="AS123" s="9"/>
      <c r="AT123" s="9"/>
      <c r="AU123" s="9"/>
      <c r="AV123" s="9"/>
      <c r="AW123" s="9"/>
      <c r="AX123" s="9"/>
      <c r="AY123" s="9"/>
      <c r="AZ123" s="9"/>
      <c r="BA123" s="9"/>
      <c r="BB123" s="9"/>
      <c r="BC123" s="9"/>
      <c r="BD123" s="9"/>
      <c r="BE123" s="9"/>
    </row>
    <row r="124" spans="40:57" s="8" customFormat="1" ht="12.75">
      <c r="AN124" s="9"/>
      <c r="AO124" s="9"/>
      <c r="AP124" s="9"/>
      <c r="AQ124" s="9"/>
      <c r="AR124" s="9"/>
      <c r="AS124" s="9"/>
      <c r="AT124" s="9"/>
      <c r="AU124" s="9"/>
      <c r="AV124" s="9"/>
      <c r="AW124" s="9"/>
      <c r="AX124" s="9"/>
      <c r="AY124" s="9"/>
      <c r="AZ124" s="9"/>
      <c r="BA124" s="9"/>
      <c r="BB124" s="9"/>
      <c r="BC124" s="9"/>
      <c r="BD124" s="9"/>
      <c r="BE124" s="9"/>
    </row>
    <row r="125" spans="40:57" s="8" customFormat="1" ht="12.75">
      <c r="AN125" s="9"/>
      <c r="AO125" s="9"/>
      <c r="AP125" s="9"/>
      <c r="AQ125" s="9"/>
      <c r="AR125" s="9"/>
      <c r="AS125" s="9"/>
      <c r="AT125" s="9"/>
      <c r="AU125" s="9"/>
      <c r="AV125" s="9"/>
      <c r="AW125" s="9"/>
      <c r="AX125" s="9"/>
      <c r="AY125" s="9"/>
      <c r="AZ125" s="9"/>
      <c r="BA125" s="9"/>
      <c r="BB125" s="9"/>
      <c r="BC125" s="9"/>
      <c r="BD125" s="9"/>
      <c r="BE125" s="9"/>
    </row>
    <row r="126" spans="40:57" s="8" customFormat="1" ht="12.75">
      <c r="AN126" s="9"/>
      <c r="AO126" s="9"/>
      <c r="AP126" s="9"/>
      <c r="AQ126" s="9"/>
      <c r="AR126" s="9"/>
      <c r="AS126" s="9"/>
      <c r="AT126" s="9"/>
      <c r="AU126" s="9"/>
      <c r="AV126" s="9"/>
      <c r="AW126" s="9"/>
      <c r="AX126" s="9"/>
      <c r="AY126" s="9"/>
      <c r="AZ126" s="9"/>
      <c r="BA126" s="9"/>
      <c r="BB126" s="9"/>
      <c r="BC126" s="9"/>
      <c r="BD126" s="9"/>
      <c r="BE126" s="9"/>
    </row>
    <row r="127" spans="40:57" s="8" customFormat="1" ht="12.75">
      <c r="AN127" s="9"/>
      <c r="AO127" s="9"/>
      <c r="AP127" s="9"/>
      <c r="AQ127" s="9"/>
      <c r="AR127" s="9"/>
      <c r="AS127" s="9"/>
      <c r="AT127" s="9"/>
      <c r="AU127" s="9"/>
      <c r="AV127" s="9"/>
      <c r="AW127" s="9"/>
      <c r="AX127" s="9"/>
      <c r="AY127" s="9"/>
      <c r="AZ127" s="9"/>
      <c r="BA127" s="9"/>
      <c r="BB127" s="9"/>
      <c r="BC127" s="9"/>
      <c r="BD127" s="9"/>
      <c r="BE127" s="9"/>
    </row>
    <row r="128" spans="40:57" s="8" customFormat="1" ht="12.75">
      <c r="AN128" s="9"/>
      <c r="AO128" s="9"/>
      <c r="AP128" s="9"/>
      <c r="AQ128" s="9"/>
      <c r="AR128" s="9"/>
      <c r="AS128" s="9"/>
      <c r="AT128" s="9"/>
      <c r="AU128" s="9"/>
      <c r="AV128" s="9"/>
      <c r="AW128" s="9"/>
      <c r="AX128" s="9"/>
      <c r="AY128" s="9"/>
      <c r="AZ128" s="9"/>
      <c r="BA128" s="9"/>
      <c r="BB128" s="9"/>
      <c r="BC128" s="9"/>
      <c r="BD128" s="9"/>
      <c r="BE128" s="9"/>
    </row>
    <row r="129" spans="40:57" s="8" customFormat="1" ht="12.75">
      <c r="AN129" s="9"/>
      <c r="AO129" s="9"/>
      <c r="AP129" s="9"/>
      <c r="AQ129" s="9"/>
      <c r="AR129" s="9"/>
      <c r="AS129" s="9"/>
      <c r="AT129" s="9"/>
      <c r="AU129" s="9"/>
      <c r="AV129" s="9"/>
      <c r="AW129" s="9"/>
      <c r="AX129" s="9"/>
      <c r="AY129" s="9"/>
      <c r="AZ129" s="9"/>
      <c r="BA129" s="9"/>
      <c r="BB129" s="9"/>
      <c r="BC129" s="9"/>
      <c r="BD129" s="9"/>
      <c r="BE129" s="9"/>
    </row>
    <row r="130" spans="40:57" s="8" customFormat="1" ht="12.75">
      <c r="AN130" s="9"/>
      <c r="AO130" s="9"/>
      <c r="AP130" s="9"/>
      <c r="AQ130" s="9"/>
      <c r="AR130" s="9"/>
      <c r="AS130" s="9"/>
      <c r="AT130" s="9"/>
      <c r="AU130" s="9"/>
      <c r="AV130" s="9"/>
      <c r="AW130" s="9"/>
      <c r="AX130" s="9"/>
      <c r="AY130" s="9"/>
      <c r="AZ130" s="9"/>
      <c r="BA130" s="9"/>
      <c r="BB130" s="9"/>
      <c r="BC130" s="9"/>
      <c r="BD130" s="9"/>
      <c r="BE130" s="9"/>
    </row>
    <row r="131" spans="40:57" s="8" customFormat="1" ht="12.75">
      <c r="AN131" s="9"/>
      <c r="AO131" s="9"/>
      <c r="AP131" s="9"/>
      <c r="AQ131" s="9"/>
      <c r="AR131" s="9"/>
      <c r="AS131" s="9"/>
      <c r="AT131" s="9"/>
      <c r="AU131" s="9"/>
      <c r="AV131" s="9"/>
      <c r="AW131" s="9"/>
      <c r="AX131" s="9"/>
      <c r="AY131" s="9"/>
      <c r="AZ131" s="9"/>
      <c r="BA131" s="9"/>
      <c r="BB131" s="9"/>
      <c r="BC131" s="9"/>
      <c r="BD131" s="9"/>
      <c r="BE131" s="9"/>
    </row>
    <row r="132" spans="40:57" s="8" customFormat="1" ht="12.75">
      <c r="AN132" s="9"/>
      <c r="AO132" s="9"/>
      <c r="AP132" s="9"/>
      <c r="AQ132" s="9"/>
      <c r="AR132" s="9"/>
      <c r="AS132" s="9"/>
      <c r="AT132" s="9"/>
      <c r="AU132" s="9"/>
      <c r="AV132" s="9"/>
      <c r="AW132" s="9"/>
      <c r="AX132" s="9"/>
      <c r="AY132" s="9"/>
      <c r="AZ132" s="9"/>
      <c r="BA132" s="9"/>
      <c r="BB132" s="9"/>
      <c r="BC132" s="9"/>
      <c r="BD132" s="9"/>
      <c r="BE132" s="9"/>
    </row>
    <row r="133" spans="40:57" s="8" customFormat="1" ht="12.75">
      <c r="AN133" s="9"/>
      <c r="AO133" s="9"/>
      <c r="AP133" s="9"/>
      <c r="AQ133" s="9"/>
      <c r="AR133" s="9"/>
      <c r="AS133" s="9"/>
      <c r="AT133" s="9"/>
      <c r="AU133" s="9"/>
      <c r="AV133" s="9"/>
      <c r="AW133" s="9"/>
      <c r="AX133" s="9"/>
      <c r="AY133" s="9"/>
      <c r="AZ133" s="9"/>
      <c r="BA133" s="9"/>
      <c r="BB133" s="9"/>
      <c r="BC133" s="9"/>
      <c r="BD133" s="9"/>
      <c r="BE133" s="9"/>
    </row>
    <row r="134" spans="40:57" s="8" customFormat="1" ht="12.75">
      <c r="AN134" s="9"/>
      <c r="AO134" s="9"/>
      <c r="AP134" s="9"/>
      <c r="AQ134" s="9"/>
      <c r="AR134" s="9"/>
      <c r="AS134" s="9"/>
      <c r="AT134" s="9"/>
      <c r="AU134" s="9"/>
      <c r="AV134" s="9"/>
      <c r="AW134" s="9"/>
      <c r="AX134" s="9"/>
      <c r="AY134" s="9"/>
      <c r="AZ134" s="9"/>
      <c r="BA134" s="9"/>
      <c r="BB134" s="9"/>
      <c r="BC134" s="9"/>
      <c r="BD134" s="9"/>
      <c r="BE134" s="9"/>
    </row>
    <row r="135" spans="40:57" s="8" customFormat="1" ht="12.75">
      <c r="AN135" s="9"/>
      <c r="AO135" s="9"/>
      <c r="AP135" s="9"/>
      <c r="AQ135" s="9"/>
      <c r="AR135" s="9"/>
      <c r="AS135" s="9"/>
      <c r="AT135" s="9"/>
      <c r="AU135" s="9"/>
      <c r="AV135" s="9"/>
      <c r="AW135" s="9"/>
      <c r="AX135" s="9"/>
      <c r="AY135" s="9"/>
      <c r="AZ135" s="9"/>
      <c r="BA135" s="9"/>
      <c r="BB135" s="9"/>
      <c r="BC135" s="9"/>
      <c r="BD135" s="9"/>
      <c r="BE135" s="9"/>
    </row>
    <row r="136" spans="40:57" s="8" customFormat="1" ht="12.75">
      <c r="AN136" s="9"/>
      <c r="AO136" s="9"/>
      <c r="AP136" s="9"/>
      <c r="AQ136" s="9"/>
      <c r="AR136" s="9"/>
      <c r="AS136" s="9"/>
      <c r="AT136" s="9"/>
      <c r="AU136" s="9"/>
      <c r="AV136" s="9"/>
      <c r="AW136" s="9"/>
      <c r="AX136" s="9"/>
      <c r="AY136" s="9"/>
      <c r="AZ136" s="9"/>
      <c r="BA136" s="9"/>
      <c r="BB136" s="9"/>
      <c r="BC136" s="9"/>
      <c r="BD136" s="9"/>
      <c r="BE136" s="9"/>
    </row>
    <row r="137" spans="40:57" s="8" customFormat="1" ht="12.75">
      <c r="AN137" s="9"/>
      <c r="AO137" s="9"/>
      <c r="AP137" s="9"/>
      <c r="AQ137" s="9"/>
      <c r="AR137" s="9"/>
      <c r="AS137" s="9"/>
      <c r="AT137" s="9"/>
      <c r="AU137" s="9"/>
      <c r="AV137" s="9"/>
      <c r="AW137" s="9"/>
      <c r="AX137" s="9"/>
      <c r="AY137" s="9"/>
      <c r="AZ137" s="9"/>
      <c r="BA137" s="9"/>
      <c r="BB137" s="9"/>
      <c r="BC137" s="9"/>
      <c r="BD137" s="9"/>
      <c r="BE137" s="9"/>
    </row>
    <row r="138" spans="40:57" s="8" customFormat="1" ht="12.75">
      <c r="AN138" s="9"/>
      <c r="AO138" s="9"/>
      <c r="AP138" s="9"/>
      <c r="AQ138" s="9"/>
      <c r="AR138" s="9"/>
      <c r="AS138" s="9"/>
      <c r="AT138" s="9"/>
      <c r="AU138" s="9"/>
      <c r="AV138" s="9"/>
      <c r="AW138" s="9"/>
      <c r="AX138" s="9"/>
      <c r="AY138" s="9"/>
      <c r="AZ138" s="9"/>
      <c r="BA138" s="9"/>
      <c r="BB138" s="9"/>
      <c r="BC138" s="9"/>
      <c r="BD138" s="9"/>
      <c r="BE138" s="9"/>
    </row>
    <row r="139" spans="40:57" s="8" customFormat="1" ht="12.75">
      <c r="AN139" s="9"/>
      <c r="AO139" s="9"/>
      <c r="AP139" s="9"/>
      <c r="AQ139" s="9"/>
      <c r="AR139" s="9"/>
      <c r="AS139" s="9"/>
      <c r="AT139" s="9"/>
      <c r="AU139" s="9"/>
      <c r="AV139" s="9"/>
      <c r="AW139" s="9"/>
      <c r="AX139" s="9"/>
      <c r="AY139" s="9"/>
      <c r="AZ139" s="9"/>
      <c r="BA139" s="9"/>
      <c r="BB139" s="9"/>
      <c r="BC139" s="9"/>
      <c r="BD139" s="9"/>
      <c r="BE139" s="9"/>
    </row>
    <row r="140" spans="40:57" s="8" customFormat="1" ht="12.75">
      <c r="AN140" s="9"/>
      <c r="AO140" s="9"/>
      <c r="AP140" s="9"/>
      <c r="AQ140" s="9"/>
      <c r="AR140" s="9"/>
      <c r="AS140" s="9"/>
      <c r="AT140" s="9"/>
      <c r="AU140" s="9"/>
      <c r="AV140" s="9"/>
      <c r="AW140" s="9"/>
      <c r="AX140" s="9"/>
      <c r="AY140" s="9"/>
      <c r="AZ140" s="9"/>
      <c r="BA140" s="9"/>
      <c r="BB140" s="9"/>
      <c r="BC140" s="9"/>
      <c r="BD140" s="9"/>
      <c r="BE140" s="9"/>
    </row>
    <row r="141" spans="40:57" s="8" customFormat="1" ht="12.75">
      <c r="AN141" s="9"/>
      <c r="AO141" s="9"/>
      <c r="AP141" s="9"/>
      <c r="AQ141" s="9"/>
      <c r="AR141" s="9"/>
      <c r="AS141" s="9"/>
      <c r="AT141" s="9"/>
      <c r="AU141" s="9"/>
      <c r="AV141" s="9"/>
      <c r="AW141" s="9"/>
      <c r="AX141" s="9"/>
      <c r="AY141" s="9"/>
      <c r="AZ141" s="9"/>
      <c r="BA141" s="9"/>
      <c r="BB141" s="9"/>
      <c r="BC141" s="9"/>
      <c r="BD141" s="9"/>
      <c r="BE141" s="9"/>
    </row>
    <row r="142" spans="40:57" s="8" customFormat="1" ht="12.75">
      <c r="AN142" s="9"/>
      <c r="AO142" s="9"/>
      <c r="AP142" s="9"/>
      <c r="AQ142" s="9"/>
      <c r="AR142" s="9"/>
      <c r="AS142" s="9"/>
      <c r="AT142" s="9"/>
      <c r="AU142" s="9"/>
      <c r="AV142" s="9"/>
      <c r="AW142" s="9"/>
      <c r="AX142" s="9"/>
      <c r="AY142" s="9"/>
      <c r="AZ142" s="9"/>
      <c r="BA142" s="9"/>
      <c r="BB142" s="9"/>
      <c r="BC142" s="9"/>
      <c r="BD142" s="9"/>
      <c r="BE142" s="9"/>
    </row>
    <row r="143" spans="40:57" s="8" customFormat="1" ht="12.75">
      <c r="AN143" s="9"/>
      <c r="AO143" s="9"/>
      <c r="AP143" s="9"/>
      <c r="AQ143" s="9"/>
      <c r="AR143" s="9"/>
      <c r="AS143" s="9"/>
      <c r="AT143" s="9"/>
      <c r="AU143" s="9"/>
      <c r="AV143" s="9"/>
      <c r="AW143" s="9"/>
      <c r="AX143" s="9"/>
      <c r="AY143" s="9"/>
      <c r="AZ143" s="9"/>
      <c r="BA143" s="9"/>
      <c r="BB143" s="9"/>
      <c r="BC143" s="9"/>
      <c r="BD143" s="9"/>
      <c r="BE143" s="9"/>
    </row>
    <row r="144" spans="40:57" s="8" customFormat="1" ht="12.75">
      <c r="AN144" s="9"/>
      <c r="AO144" s="9"/>
      <c r="AP144" s="9"/>
      <c r="AQ144" s="9"/>
      <c r="AR144" s="9"/>
      <c r="AS144" s="9"/>
      <c r="AT144" s="9"/>
      <c r="AU144" s="9"/>
      <c r="AV144" s="9"/>
      <c r="AW144" s="9"/>
      <c r="AX144" s="9"/>
      <c r="AY144" s="9"/>
      <c r="AZ144" s="9"/>
      <c r="BA144" s="9"/>
      <c r="BB144" s="9"/>
      <c r="BC144" s="9"/>
      <c r="BD144" s="9"/>
      <c r="BE144" s="9"/>
    </row>
    <row r="145" spans="40:57" s="8" customFormat="1" ht="12.75">
      <c r="AN145" s="9"/>
      <c r="AO145" s="9"/>
      <c r="AP145" s="9"/>
      <c r="AQ145" s="9"/>
      <c r="AR145" s="9"/>
      <c r="AS145" s="9"/>
      <c r="AT145" s="9"/>
      <c r="AU145" s="9"/>
      <c r="AV145" s="9"/>
      <c r="AW145" s="9"/>
      <c r="AX145" s="9"/>
      <c r="AY145" s="9"/>
      <c r="AZ145" s="9"/>
      <c r="BA145" s="9"/>
      <c r="BB145" s="9"/>
      <c r="BC145" s="9"/>
      <c r="BD145" s="9"/>
      <c r="BE145" s="9"/>
    </row>
    <row r="146" spans="40:57" s="8" customFormat="1" ht="12.75">
      <c r="AN146" s="9"/>
      <c r="AO146" s="9"/>
      <c r="AP146" s="9"/>
      <c r="AQ146" s="9"/>
      <c r="AR146" s="9"/>
      <c r="AS146" s="9"/>
      <c r="AT146" s="9"/>
      <c r="AU146" s="9"/>
      <c r="AV146" s="9"/>
      <c r="AW146" s="9"/>
      <c r="AX146" s="9"/>
      <c r="AY146" s="9"/>
      <c r="AZ146" s="9"/>
      <c r="BA146" s="9"/>
      <c r="BB146" s="9"/>
      <c r="BC146" s="9"/>
      <c r="BD146" s="9"/>
      <c r="BE146" s="9"/>
    </row>
    <row r="147" spans="40:57" s="8" customFormat="1" ht="12.75">
      <c r="AN147" s="9"/>
      <c r="AO147" s="9"/>
      <c r="AP147" s="9"/>
      <c r="AQ147" s="9"/>
      <c r="AR147" s="9"/>
      <c r="AS147" s="9"/>
      <c r="AT147" s="9"/>
      <c r="AU147" s="9"/>
      <c r="AV147" s="9"/>
      <c r="AW147" s="9"/>
      <c r="AX147" s="9"/>
      <c r="AY147" s="9"/>
      <c r="AZ147" s="9"/>
      <c r="BA147" s="9"/>
      <c r="BB147" s="9"/>
      <c r="BC147" s="9"/>
      <c r="BD147" s="9"/>
      <c r="BE147" s="9"/>
    </row>
    <row r="148" spans="40:57" s="8" customFormat="1" ht="12.75">
      <c r="AN148" s="9"/>
      <c r="AO148" s="9"/>
      <c r="AP148" s="9"/>
      <c r="AQ148" s="9"/>
      <c r="AR148" s="9"/>
      <c r="AS148" s="9"/>
      <c r="AT148" s="9"/>
      <c r="AU148" s="9"/>
      <c r="AV148" s="9"/>
      <c r="AW148" s="9"/>
      <c r="AX148" s="9"/>
      <c r="AY148" s="9"/>
      <c r="AZ148" s="9"/>
      <c r="BA148" s="9"/>
      <c r="BB148" s="9"/>
      <c r="BC148" s="9"/>
      <c r="BD148" s="9"/>
      <c r="BE148" s="9"/>
    </row>
    <row r="149" spans="40:57" s="8" customFormat="1" ht="12.75">
      <c r="AN149" s="9"/>
      <c r="AO149" s="9"/>
      <c r="AP149" s="9"/>
      <c r="AQ149" s="9"/>
      <c r="AR149" s="9"/>
      <c r="AS149" s="9"/>
      <c r="AT149" s="9"/>
      <c r="AU149" s="9"/>
      <c r="AV149" s="9"/>
      <c r="AW149" s="9"/>
      <c r="AX149" s="9"/>
      <c r="AY149" s="9"/>
      <c r="AZ149" s="9"/>
      <c r="BA149" s="9"/>
      <c r="BB149" s="9"/>
      <c r="BC149" s="9"/>
      <c r="BD149" s="9"/>
      <c r="BE149" s="9"/>
    </row>
    <row r="150" spans="40:57" s="8" customFormat="1" ht="12.75">
      <c r="AN150" s="9"/>
      <c r="AO150" s="9"/>
      <c r="AP150" s="9"/>
      <c r="AQ150" s="9"/>
      <c r="AR150" s="9"/>
      <c r="AS150" s="9"/>
      <c r="AT150" s="9"/>
      <c r="AU150" s="9"/>
      <c r="AV150" s="9"/>
      <c r="AW150" s="9"/>
      <c r="AX150" s="9"/>
      <c r="AY150" s="9"/>
      <c r="AZ150" s="9"/>
      <c r="BA150" s="9"/>
      <c r="BB150" s="9"/>
      <c r="BC150" s="9"/>
      <c r="BD150" s="9"/>
      <c r="BE150" s="9"/>
    </row>
    <row r="151" spans="40:57" s="8" customFormat="1" ht="12.75">
      <c r="AN151" s="9"/>
      <c r="AO151" s="9"/>
      <c r="AP151" s="9"/>
      <c r="AQ151" s="9"/>
      <c r="AR151" s="9"/>
      <c r="AS151" s="9"/>
      <c r="AT151" s="9"/>
      <c r="AU151" s="9"/>
      <c r="AV151" s="9"/>
      <c r="AW151" s="9"/>
      <c r="AX151" s="9"/>
      <c r="AY151" s="9"/>
      <c r="AZ151" s="9"/>
      <c r="BA151" s="9"/>
      <c r="BB151" s="9"/>
      <c r="BC151" s="9"/>
      <c r="BD151" s="9"/>
      <c r="BE151" s="9"/>
    </row>
    <row r="152" spans="40:57" s="8" customFormat="1" ht="12.75">
      <c r="AN152" s="9"/>
      <c r="AO152" s="9"/>
      <c r="AP152" s="9"/>
      <c r="AQ152" s="9"/>
      <c r="AR152" s="9"/>
      <c r="AS152" s="9"/>
      <c r="AT152" s="9"/>
      <c r="AU152" s="9"/>
      <c r="AV152" s="9"/>
      <c r="AW152" s="9"/>
      <c r="AX152" s="9"/>
      <c r="AY152" s="9"/>
      <c r="AZ152" s="9"/>
      <c r="BA152" s="9"/>
      <c r="BB152" s="9"/>
      <c r="BC152" s="9"/>
      <c r="BD152" s="9"/>
      <c r="BE152" s="9"/>
    </row>
    <row r="153" spans="40:57" s="8" customFormat="1" ht="12.75">
      <c r="AN153" s="9"/>
      <c r="AO153" s="9"/>
      <c r="AP153" s="9"/>
      <c r="AQ153" s="9"/>
      <c r="AR153" s="9"/>
      <c r="AS153" s="9"/>
      <c r="AT153" s="9"/>
      <c r="AU153" s="9"/>
      <c r="AV153" s="9"/>
      <c r="AW153" s="9"/>
      <c r="AX153" s="9"/>
      <c r="AY153" s="9"/>
      <c r="AZ153" s="9"/>
      <c r="BA153" s="9"/>
      <c r="BB153" s="9"/>
      <c r="BC153" s="9"/>
      <c r="BD153" s="9"/>
      <c r="BE153" s="9"/>
    </row>
    <row r="154" spans="40:57" s="8" customFormat="1" ht="12.75">
      <c r="AN154" s="9"/>
      <c r="AO154" s="9"/>
      <c r="AP154" s="9"/>
      <c r="AQ154" s="9"/>
      <c r="AR154" s="9"/>
      <c r="AS154" s="9"/>
      <c r="AT154" s="9"/>
      <c r="AU154" s="9"/>
      <c r="AV154" s="9"/>
      <c r="AW154" s="9"/>
      <c r="AX154" s="9"/>
      <c r="AY154" s="9"/>
      <c r="AZ154" s="9"/>
      <c r="BA154" s="9"/>
      <c r="BB154" s="9"/>
      <c r="BC154" s="9"/>
      <c r="BD154" s="9"/>
      <c r="BE154" s="9"/>
    </row>
    <row r="155" spans="40:57" s="8" customFormat="1" ht="12.75">
      <c r="AN155" s="9"/>
      <c r="AO155" s="9"/>
      <c r="AP155" s="9"/>
      <c r="AQ155" s="9"/>
      <c r="AR155" s="9"/>
      <c r="AS155" s="9"/>
      <c r="AT155" s="9"/>
      <c r="AU155" s="9"/>
      <c r="AV155" s="9"/>
      <c r="AW155" s="9"/>
      <c r="AX155" s="9"/>
      <c r="AY155" s="9"/>
      <c r="AZ155" s="9"/>
      <c r="BA155" s="9"/>
      <c r="BB155" s="9"/>
      <c r="BC155" s="9"/>
      <c r="BD155" s="9"/>
      <c r="BE155" s="9"/>
    </row>
    <row r="156" spans="40:57" s="8" customFormat="1" ht="12.75">
      <c r="AN156" s="9"/>
      <c r="AO156" s="9"/>
      <c r="AP156" s="9"/>
      <c r="AQ156" s="9"/>
      <c r="AR156" s="9"/>
      <c r="AS156" s="9"/>
      <c r="AT156" s="9"/>
      <c r="AU156" s="9"/>
      <c r="AV156" s="9"/>
      <c r="AW156" s="9"/>
      <c r="AX156" s="9"/>
      <c r="AY156" s="9"/>
      <c r="AZ156" s="9"/>
      <c r="BA156" s="9"/>
      <c r="BB156" s="9"/>
      <c r="BC156" s="9"/>
      <c r="BD156" s="9"/>
      <c r="BE156" s="9"/>
    </row>
    <row r="157" spans="40:57" s="8" customFormat="1" ht="12.75">
      <c r="AN157" s="9"/>
      <c r="AO157" s="9"/>
      <c r="AP157" s="9"/>
      <c r="AQ157" s="9"/>
      <c r="AR157" s="9"/>
      <c r="AS157" s="9"/>
      <c r="AT157" s="9"/>
      <c r="AU157" s="9"/>
      <c r="AV157" s="9"/>
      <c r="AW157" s="9"/>
      <c r="AX157" s="9"/>
      <c r="AY157" s="9"/>
      <c r="AZ157" s="9"/>
      <c r="BA157" s="9"/>
      <c r="BB157" s="9"/>
      <c r="BC157" s="9"/>
      <c r="BD157" s="9"/>
      <c r="BE157" s="9"/>
    </row>
    <row r="158" spans="40:57" s="8" customFormat="1" ht="12.75">
      <c r="AN158" s="9"/>
      <c r="AO158" s="9"/>
      <c r="AP158" s="9"/>
      <c r="AQ158" s="9"/>
      <c r="AR158" s="9"/>
      <c r="AS158" s="9"/>
      <c r="AT158" s="9"/>
      <c r="AU158" s="9"/>
      <c r="AV158" s="9"/>
      <c r="AW158" s="9"/>
      <c r="AX158" s="9"/>
      <c r="AY158" s="9"/>
      <c r="AZ158" s="9"/>
      <c r="BA158" s="9"/>
      <c r="BB158" s="9"/>
      <c r="BC158" s="9"/>
      <c r="BD158" s="9"/>
      <c r="BE158" s="9"/>
    </row>
    <row r="159" spans="40:57" s="8" customFormat="1" ht="12.75">
      <c r="AN159" s="9"/>
      <c r="AO159" s="9"/>
      <c r="AP159" s="9"/>
      <c r="AQ159" s="9"/>
      <c r="AR159" s="9"/>
      <c r="AS159" s="9"/>
      <c r="AT159" s="9"/>
      <c r="AU159" s="9"/>
      <c r="AV159" s="9"/>
      <c r="AW159" s="9"/>
      <c r="AX159" s="9"/>
      <c r="AY159" s="9"/>
      <c r="AZ159" s="9"/>
      <c r="BA159" s="9"/>
      <c r="BB159" s="9"/>
      <c r="BC159" s="9"/>
      <c r="BD159" s="9"/>
      <c r="BE159" s="9"/>
    </row>
    <row r="160" spans="40:57" s="8" customFormat="1" ht="12.75">
      <c r="AN160" s="9"/>
      <c r="AO160" s="9"/>
      <c r="AP160" s="9"/>
      <c r="AQ160" s="9"/>
      <c r="AR160" s="9"/>
      <c r="AS160" s="9"/>
      <c r="AT160" s="9"/>
      <c r="AU160" s="9"/>
      <c r="AV160" s="9"/>
      <c r="AW160" s="9"/>
      <c r="AX160" s="9"/>
      <c r="AY160" s="9"/>
      <c r="AZ160" s="9"/>
      <c r="BA160" s="9"/>
      <c r="BB160" s="9"/>
      <c r="BC160" s="9"/>
      <c r="BD160" s="9"/>
      <c r="BE160" s="9"/>
    </row>
    <row r="161" spans="40:57" s="8" customFormat="1" ht="12.75">
      <c r="AN161" s="9"/>
      <c r="AO161" s="9"/>
      <c r="AP161" s="9"/>
      <c r="AQ161" s="9"/>
      <c r="AR161" s="9"/>
      <c r="AS161" s="9"/>
      <c r="AT161" s="9"/>
      <c r="AU161" s="9"/>
      <c r="AV161" s="9"/>
      <c r="AW161" s="9"/>
      <c r="AX161" s="9"/>
      <c r="AY161" s="9"/>
      <c r="AZ161" s="9"/>
      <c r="BA161" s="9"/>
      <c r="BB161" s="9"/>
      <c r="BC161" s="9"/>
      <c r="BD161" s="9"/>
      <c r="BE161" s="9"/>
    </row>
    <row r="162" spans="40:57" s="8" customFormat="1" ht="12.75">
      <c r="AN162" s="9"/>
      <c r="AO162" s="9"/>
      <c r="AP162" s="9"/>
      <c r="AQ162" s="9"/>
      <c r="AR162" s="9"/>
      <c r="AS162" s="9"/>
      <c r="AT162" s="9"/>
      <c r="AU162" s="9"/>
      <c r="AV162" s="9"/>
      <c r="AW162" s="9"/>
      <c r="AX162" s="9"/>
      <c r="AY162" s="9"/>
      <c r="AZ162" s="9"/>
      <c r="BA162" s="9"/>
      <c r="BB162" s="9"/>
      <c r="BC162" s="9"/>
      <c r="BD162" s="9"/>
      <c r="BE162" s="9"/>
    </row>
    <row r="163" spans="40:57" s="8" customFormat="1" ht="12.75">
      <c r="AN163" s="9"/>
      <c r="AO163" s="9"/>
      <c r="AP163" s="9"/>
      <c r="AQ163" s="9"/>
      <c r="AR163" s="9"/>
      <c r="AS163" s="9"/>
      <c r="AT163" s="9"/>
      <c r="AU163" s="9"/>
      <c r="AV163" s="9"/>
      <c r="AW163" s="9"/>
      <c r="AX163" s="9"/>
      <c r="AY163" s="9"/>
      <c r="AZ163" s="9"/>
      <c r="BA163" s="9"/>
      <c r="BB163" s="9"/>
      <c r="BC163" s="9"/>
      <c r="BD163" s="9"/>
      <c r="BE163" s="9"/>
    </row>
    <row r="164" spans="40:57" s="8" customFormat="1" ht="12.75">
      <c r="AN164" s="9"/>
      <c r="AO164" s="9"/>
      <c r="AP164" s="9"/>
      <c r="AQ164" s="9"/>
      <c r="AR164" s="9"/>
      <c r="AS164" s="9"/>
      <c r="AT164" s="9"/>
      <c r="AU164" s="9"/>
      <c r="AV164" s="9"/>
      <c r="AW164" s="9"/>
      <c r="AX164" s="9"/>
      <c r="AY164" s="9"/>
      <c r="AZ164" s="9"/>
      <c r="BA164" s="9"/>
      <c r="BB164" s="9"/>
      <c r="BC164" s="9"/>
      <c r="BD164" s="9"/>
      <c r="BE164" s="9"/>
    </row>
    <row r="165" spans="40:57" s="8" customFormat="1" ht="12.75">
      <c r="AN165" s="9"/>
      <c r="AO165" s="9"/>
      <c r="AP165" s="9"/>
      <c r="AQ165" s="9"/>
      <c r="AR165" s="9"/>
      <c r="AS165" s="9"/>
      <c r="AT165" s="9"/>
      <c r="AU165" s="9"/>
      <c r="AV165" s="9"/>
      <c r="AW165" s="9"/>
      <c r="AX165" s="9"/>
      <c r="AY165" s="9"/>
      <c r="AZ165" s="9"/>
      <c r="BA165" s="9"/>
      <c r="BB165" s="9"/>
      <c r="BC165" s="9"/>
      <c r="BD165" s="9"/>
      <c r="BE165" s="9"/>
    </row>
    <row r="166" spans="40:57" s="8" customFormat="1" ht="12.75">
      <c r="AN166" s="9"/>
      <c r="AO166" s="9"/>
      <c r="AP166" s="9"/>
      <c r="AQ166" s="9"/>
      <c r="AR166" s="9"/>
      <c r="AS166" s="9"/>
      <c r="AT166" s="9"/>
      <c r="AU166" s="9"/>
      <c r="AV166" s="9"/>
      <c r="AW166" s="9"/>
      <c r="AX166" s="9"/>
      <c r="AY166" s="9"/>
      <c r="AZ166" s="9"/>
      <c r="BA166" s="9"/>
      <c r="BB166" s="9"/>
      <c r="BC166" s="9"/>
      <c r="BD166" s="9"/>
      <c r="BE166" s="9"/>
    </row>
    <row r="167" spans="40:57" s="8" customFormat="1" ht="12.75">
      <c r="AN167" s="9"/>
      <c r="AO167" s="9"/>
      <c r="AP167" s="9"/>
      <c r="AQ167" s="9"/>
      <c r="AR167" s="9"/>
      <c r="AS167" s="9"/>
      <c r="AT167" s="9"/>
      <c r="AU167" s="9"/>
      <c r="AV167" s="9"/>
      <c r="AW167" s="9"/>
      <c r="AX167" s="9"/>
      <c r="AY167" s="9"/>
      <c r="AZ167" s="9"/>
      <c r="BA167" s="9"/>
      <c r="BB167" s="9"/>
      <c r="BC167" s="9"/>
      <c r="BD167" s="9"/>
      <c r="BE167" s="9"/>
    </row>
    <row r="168" spans="40:57" s="8" customFormat="1" ht="12.75">
      <c r="AN168" s="9"/>
      <c r="AO168" s="9"/>
      <c r="AP168" s="9"/>
      <c r="AQ168" s="9"/>
      <c r="AR168" s="9"/>
      <c r="AS168" s="9"/>
      <c r="AT168" s="9"/>
      <c r="AU168" s="9"/>
      <c r="AV168" s="9"/>
      <c r="AW168" s="9"/>
      <c r="AX168" s="9"/>
      <c r="AY168" s="9"/>
      <c r="AZ168" s="9"/>
      <c r="BA168" s="9"/>
      <c r="BB168" s="9"/>
      <c r="BC168" s="9"/>
      <c r="BD168" s="9"/>
      <c r="BE168" s="9"/>
    </row>
    <row r="169" spans="40:57" s="8" customFormat="1" ht="12.75">
      <c r="AN169" s="9"/>
      <c r="AO169" s="9"/>
      <c r="AP169" s="9"/>
      <c r="AQ169" s="9"/>
      <c r="AR169" s="9"/>
      <c r="AS169" s="9"/>
      <c r="AT169" s="9"/>
      <c r="AU169" s="9"/>
      <c r="AV169" s="9"/>
      <c r="AW169" s="9"/>
      <c r="AX169" s="9"/>
      <c r="AY169" s="9"/>
      <c r="AZ169" s="9"/>
      <c r="BA169" s="9"/>
      <c r="BB169" s="9"/>
      <c r="BC169" s="9"/>
      <c r="BD169" s="9"/>
      <c r="BE169" s="9"/>
    </row>
    <row r="170" spans="40:57" s="8" customFormat="1" ht="12.75">
      <c r="AN170" s="9"/>
      <c r="AO170" s="9"/>
      <c r="AP170" s="9"/>
      <c r="AQ170" s="9"/>
      <c r="AR170" s="9"/>
      <c r="AS170" s="9"/>
      <c r="AT170" s="9"/>
      <c r="AU170" s="9"/>
      <c r="AV170" s="9"/>
      <c r="AW170" s="9"/>
      <c r="AX170" s="9"/>
      <c r="AY170" s="9"/>
      <c r="AZ170" s="9"/>
      <c r="BA170" s="9"/>
      <c r="BB170" s="9"/>
      <c r="BC170" s="9"/>
      <c r="BD170" s="9"/>
      <c r="BE170" s="9"/>
    </row>
    <row r="171" spans="40:57" s="8" customFormat="1" ht="12.75">
      <c r="AN171" s="9"/>
      <c r="AO171" s="9"/>
      <c r="AP171" s="9"/>
      <c r="AQ171" s="9"/>
      <c r="AR171" s="9"/>
      <c r="AS171" s="9"/>
      <c r="AT171" s="9"/>
      <c r="AU171" s="9"/>
      <c r="AV171" s="9"/>
      <c r="AW171" s="9"/>
      <c r="AX171" s="9"/>
      <c r="AY171" s="9"/>
      <c r="AZ171" s="9"/>
      <c r="BA171" s="9"/>
      <c r="BB171" s="9"/>
      <c r="BC171" s="9"/>
      <c r="BD171" s="9"/>
      <c r="BE171" s="9"/>
    </row>
    <row r="172" spans="40:57" s="8" customFormat="1" ht="12.75">
      <c r="AN172" s="9"/>
      <c r="AO172" s="9"/>
      <c r="AP172" s="9"/>
      <c r="AQ172" s="9"/>
      <c r="AR172" s="9"/>
      <c r="AS172" s="9"/>
      <c r="AT172" s="9"/>
      <c r="AU172" s="9"/>
      <c r="AV172" s="9"/>
      <c r="AW172" s="9"/>
      <c r="AX172" s="9"/>
      <c r="AY172" s="9"/>
      <c r="AZ172" s="9"/>
      <c r="BA172" s="9"/>
      <c r="BB172" s="9"/>
      <c r="BC172" s="9"/>
      <c r="BD172" s="9"/>
      <c r="BE172" s="9"/>
    </row>
    <row r="173" spans="40:57" s="8" customFormat="1" ht="12.75">
      <c r="AN173" s="9"/>
      <c r="AO173" s="9"/>
      <c r="AP173" s="9"/>
      <c r="AQ173" s="9"/>
      <c r="AR173" s="9"/>
      <c r="AS173" s="9"/>
      <c r="AT173" s="9"/>
      <c r="AU173" s="9"/>
      <c r="AV173" s="9"/>
      <c r="AW173" s="9"/>
      <c r="AX173" s="9"/>
      <c r="AY173" s="9"/>
      <c r="AZ173" s="9"/>
      <c r="BA173" s="9"/>
      <c r="BB173" s="9"/>
      <c r="BC173" s="9"/>
      <c r="BD173" s="9"/>
      <c r="BE173" s="9"/>
    </row>
    <row r="174" spans="40:57" s="8" customFormat="1" ht="12.75">
      <c r="AN174" s="9"/>
      <c r="AO174" s="9"/>
      <c r="AP174" s="9"/>
      <c r="AQ174" s="9"/>
      <c r="AR174" s="9"/>
      <c r="AS174" s="9"/>
      <c r="AT174" s="9"/>
      <c r="AU174" s="9"/>
      <c r="AV174" s="9"/>
      <c r="AW174" s="9"/>
      <c r="AX174" s="9"/>
      <c r="AY174" s="9"/>
      <c r="AZ174" s="9"/>
      <c r="BA174" s="9"/>
      <c r="BB174" s="9"/>
      <c r="BC174" s="9"/>
      <c r="BD174" s="9"/>
      <c r="BE174" s="9"/>
    </row>
    <row r="175" spans="40:57" s="8" customFormat="1" ht="12.75">
      <c r="AN175" s="9"/>
      <c r="AO175" s="9"/>
      <c r="AP175" s="9"/>
      <c r="AQ175" s="9"/>
      <c r="AR175" s="9"/>
      <c r="AS175" s="9"/>
      <c r="AT175" s="9"/>
      <c r="AU175" s="9"/>
      <c r="AV175" s="9"/>
      <c r="AW175" s="9"/>
      <c r="AX175" s="9"/>
      <c r="AY175" s="9"/>
      <c r="AZ175" s="9"/>
      <c r="BA175" s="9"/>
      <c r="BB175" s="9"/>
      <c r="BC175" s="9"/>
      <c r="BD175" s="9"/>
      <c r="BE175" s="9"/>
    </row>
    <row r="176" spans="40:57" s="8" customFormat="1" ht="12.75">
      <c r="AN176" s="9"/>
      <c r="AO176" s="9"/>
      <c r="AP176" s="9"/>
      <c r="AQ176" s="9"/>
      <c r="AR176" s="9"/>
      <c r="AS176" s="9"/>
      <c r="AT176" s="9"/>
      <c r="AU176" s="9"/>
      <c r="AV176" s="9"/>
      <c r="AW176" s="9"/>
      <c r="AX176" s="9"/>
      <c r="AY176" s="9"/>
      <c r="AZ176" s="9"/>
      <c r="BA176" s="9"/>
      <c r="BB176" s="9"/>
      <c r="BC176" s="9"/>
      <c r="BD176" s="9"/>
      <c r="BE176" s="9"/>
    </row>
    <row r="177" spans="40:57" s="8" customFormat="1" ht="12.75">
      <c r="AN177" s="9"/>
      <c r="AO177" s="9"/>
      <c r="AP177" s="9"/>
      <c r="AQ177" s="9"/>
      <c r="AR177" s="9"/>
      <c r="AS177" s="9"/>
      <c r="AT177" s="9"/>
      <c r="AU177" s="9"/>
      <c r="AV177" s="9"/>
      <c r="AW177" s="9"/>
      <c r="AX177" s="9"/>
      <c r="AY177" s="9"/>
      <c r="AZ177" s="9"/>
      <c r="BA177" s="9"/>
      <c r="BB177" s="9"/>
      <c r="BC177" s="9"/>
      <c r="BD177" s="9"/>
      <c r="BE177" s="9"/>
    </row>
    <row r="178" spans="40:57" s="8" customFormat="1" ht="12.75">
      <c r="AN178" s="9"/>
      <c r="AO178" s="9"/>
      <c r="AP178" s="9"/>
      <c r="AQ178" s="9"/>
      <c r="AR178" s="9"/>
      <c r="AS178" s="9"/>
      <c r="AT178" s="9"/>
      <c r="AU178" s="9"/>
      <c r="AV178" s="9"/>
      <c r="AW178" s="9"/>
      <c r="AX178" s="9"/>
      <c r="AY178" s="9"/>
      <c r="AZ178" s="9"/>
      <c r="BA178" s="9"/>
      <c r="BB178" s="9"/>
      <c r="BC178" s="9"/>
      <c r="BD178" s="9"/>
      <c r="BE178" s="9"/>
    </row>
    <row r="179" spans="40:57" s="8" customFormat="1" ht="12.75">
      <c r="AN179" s="9"/>
      <c r="AO179" s="9"/>
      <c r="AP179" s="9"/>
      <c r="AQ179" s="9"/>
      <c r="AR179" s="9"/>
      <c r="AS179" s="9"/>
      <c r="AT179" s="9"/>
      <c r="AU179" s="9"/>
      <c r="AV179" s="9"/>
      <c r="AW179" s="9"/>
      <c r="AX179" s="9"/>
      <c r="AY179" s="9"/>
      <c r="AZ179" s="9"/>
      <c r="BA179" s="9"/>
      <c r="BB179" s="9"/>
      <c r="BC179" s="9"/>
      <c r="BD179" s="9"/>
      <c r="BE179" s="9"/>
    </row>
    <row r="180" spans="40:57" s="8" customFormat="1" ht="12.75">
      <c r="AN180" s="9"/>
      <c r="AO180" s="9"/>
      <c r="AP180" s="9"/>
      <c r="AQ180" s="9"/>
      <c r="AR180" s="9"/>
      <c r="AS180" s="9"/>
      <c r="AT180" s="9"/>
      <c r="AU180" s="9"/>
      <c r="AV180" s="9"/>
      <c r="AW180" s="9"/>
      <c r="AX180" s="9"/>
      <c r="AY180" s="9"/>
      <c r="AZ180" s="9"/>
      <c r="BA180" s="9"/>
      <c r="BB180" s="9"/>
      <c r="BC180" s="9"/>
      <c r="BD180" s="9"/>
      <c r="BE180" s="9"/>
    </row>
    <row r="181" spans="40:57" s="8" customFormat="1" ht="12.75">
      <c r="AN181" s="9"/>
      <c r="AO181" s="9"/>
      <c r="AP181" s="9"/>
      <c r="AQ181" s="9"/>
      <c r="AR181" s="9"/>
      <c r="AS181" s="9"/>
      <c r="AT181" s="9"/>
      <c r="AU181" s="9"/>
      <c r="AV181" s="9"/>
      <c r="AW181" s="9"/>
      <c r="AX181" s="9"/>
      <c r="AY181" s="9"/>
      <c r="AZ181" s="9"/>
      <c r="BA181" s="9"/>
      <c r="BB181" s="9"/>
      <c r="BC181" s="9"/>
      <c r="BD181" s="9"/>
      <c r="BE181" s="9"/>
    </row>
    <row r="182" spans="40:57" s="8" customFormat="1" ht="12.75">
      <c r="AN182" s="9"/>
      <c r="AO182" s="9"/>
      <c r="AP182" s="9"/>
      <c r="AQ182" s="9"/>
      <c r="AR182" s="9"/>
      <c r="AS182" s="9"/>
      <c r="AT182" s="9"/>
      <c r="AU182" s="9"/>
      <c r="AV182" s="9"/>
      <c r="AW182" s="9"/>
      <c r="AX182" s="9"/>
      <c r="AY182" s="9"/>
      <c r="AZ182" s="9"/>
      <c r="BA182" s="9"/>
      <c r="BB182" s="9"/>
      <c r="BC182" s="9"/>
      <c r="BD182" s="9"/>
      <c r="BE182" s="9"/>
    </row>
    <row r="183" spans="40:57" s="8" customFormat="1" ht="12.75">
      <c r="AN183" s="9"/>
      <c r="AO183" s="9"/>
      <c r="AP183" s="9"/>
      <c r="AQ183" s="9"/>
      <c r="AR183" s="9"/>
      <c r="AS183" s="9"/>
      <c r="AT183" s="9"/>
      <c r="AU183" s="9"/>
      <c r="AV183" s="9"/>
      <c r="AW183" s="9"/>
      <c r="AX183" s="9"/>
      <c r="AY183" s="9"/>
      <c r="AZ183" s="9"/>
      <c r="BA183" s="9"/>
      <c r="BB183" s="9"/>
      <c r="BC183" s="9"/>
      <c r="BD183" s="9"/>
      <c r="BE183" s="9"/>
    </row>
    <row r="184" spans="40:57" s="8" customFormat="1" ht="12.75">
      <c r="AN184" s="9"/>
      <c r="AO184" s="9"/>
      <c r="AP184" s="9"/>
      <c r="AQ184" s="9"/>
      <c r="AR184" s="9"/>
      <c r="AS184" s="9"/>
      <c r="AT184" s="9"/>
      <c r="AU184" s="9"/>
      <c r="AV184" s="9"/>
      <c r="AW184" s="9"/>
      <c r="AX184" s="9"/>
      <c r="AY184" s="9"/>
      <c r="AZ184" s="9"/>
      <c r="BA184" s="9"/>
      <c r="BB184" s="9"/>
      <c r="BC184" s="9"/>
      <c r="BD184" s="9"/>
      <c r="BE184" s="9"/>
    </row>
    <row r="185" spans="40:57" s="8" customFormat="1" ht="12.75">
      <c r="AN185" s="9"/>
      <c r="AO185" s="9"/>
      <c r="AP185" s="9"/>
      <c r="AQ185" s="9"/>
      <c r="AR185" s="9"/>
      <c r="AS185" s="9"/>
      <c r="AT185" s="9"/>
      <c r="AU185" s="9"/>
      <c r="AV185" s="9"/>
      <c r="AW185" s="9"/>
      <c r="AX185" s="9"/>
      <c r="AY185" s="9"/>
      <c r="AZ185" s="9"/>
      <c r="BA185" s="9"/>
      <c r="BB185" s="9"/>
      <c r="BC185" s="9"/>
      <c r="BD185" s="9"/>
      <c r="BE185" s="9"/>
    </row>
    <row r="186" spans="40:57" s="8" customFormat="1" ht="12.75">
      <c r="AN186" s="9"/>
      <c r="AO186" s="9"/>
      <c r="AP186" s="9"/>
      <c r="AQ186" s="9"/>
      <c r="AR186" s="9"/>
      <c r="AS186" s="9"/>
      <c r="AT186" s="9"/>
      <c r="AU186" s="9"/>
      <c r="AV186" s="9"/>
      <c r="AW186" s="9"/>
      <c r="AX186" s="9"/>
      <c r="AY186" s="9"/>
      <c r="AZ186" s="9"/>
      <c r="BA186" s="9"/>
      <c r="BB186" s="9"/>
      <c r="BC186" s="9"/>
      <c r="BD186" s="9"/>
      <c r="BE186" s="9"/>
    </row>
    <row r="187" spans="40:57" s="8" customFormat="1" ht="12.75">
      <c r="AN187" s="9"/>
      <c r="AO187" s="9"/>
      <c r="AP187" s="9"/>
      <c r="AQ187" s="9"/>
      <c r="AR187" s="9"/>
      <c r="AS187" s="9"/>
      <c r="AT187" s="9"/>
      <c r="AU187" s="9"/>
      <c r="AV187" s="9"/>
      <c r="AW187" s="9"/>
      <c r="AX187" s="9"/>
      <c r="AY187" s="9"/>
      <c r="AZ187" s="9"/>
      <c r="BA187" s="9"/>
      <c r="BB187" s="9"/>
      <c r="BC187" s="9"/>
      <c r="BD187" s="9"/>
      <c r="BE187" s="9"/>
    </row>
    <row r="188" spans="2:57" s="8" customFormat="1" ht="12.75">
      <c r="B188" s="9"/>
      <c r="C188" s="9"/>
      <c r="D188" s="9"/>
      <c r="E188" s="9"/>
      <c r="F188" s="9"/>
      <c r="G188" s="9"/>
      <c r="H188" s="9"/>
      <c r="I188" s="9"/>
      <c r="J188" s="9"/>
      <c r="K188" s="9"/>
      <c r="L188" s="9"/>
      <c r="M188" s="9"/>
      <c r="N188" s="9"/>
      <c r="O188" s="9"/>
      <c r="P188" s="9"/>
      <c r="Q188" s="9"/>
      <c r="R188" s="9"/>
      <c r="S188" s="9"/>
      <c r="T188" s="9"/>
      <c r="U188" s="9"/>
      <c r="V188" s="9"/>
      <c r="W188" s="9"/>
      <c r="X188" s="9"/>
      <c r="Y188" s="9"/>
      <c r="AN188" s="9"/>
      <c r="AO188" s="9"/>
      <c r="AP188" s="9"/>
      <c r="AQ188" s="9"/>
      <c r="AR188" s="9"/>
      <c r="AS188" s="9"/>
      <c r="AT188" s="9"/>
      <c r="AU188" s="9"/>
      <c r="AV188" s="9"/>
      <c r="AW188" s="9"/>
      <c r="AX188" s="9"/>
      <c r="AY188" s="9"/>
      <c r="AZ188" s="9"/>
      <c r="BA188" s="9"/>
      <c r="BB188" s="9"/>
      <c r="BC188" s="9"/>
      <c r="BD188" s="9"/>
      <c r="BE188" s="9"/>
    </row>
    <row r="189" spans="2:57" s="8" customFormat="1" ht="12.75">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219"/>
      <c r="AN189" s="9"/>
      <c r="AO189" s="9"/>
      <c r="AP189" s="9"/>
      <c r="AQ189" s="9"/>
      <c r="AR189" s="9"/>
      <c r="AS189" s="9"/>
      <c r="AT189" s="9"/>
      <c r="AU189" s="9"/>
      <c r="AV189" s="9"/>
      <c r="AW189" s="9"/>
      <c r="AX189" s="9"/>
      <c r="AY189" s="9"/>
      <c r="AZ189" s="9"/>
      <c r="BA189" s="9"/>
      <c r="BB189" s="9"/>
      <c r="BC189" s="9"/>
      <c r="BD189" s="9"/>
      <c r="BE189" s="9"/>
    </row>
    <row r="190" spans="2:57" s="8" customFormat="1" ht="12.75">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219"/>
      <c r="AN190" s="9"/>
      <c r="AO190" s="9"/>
      <c r="AP190" s="9"/>
      <c r="AQ190" s="9"/>
      <c r="AR190" s="9"/>
      <c r="AS190" s="9"/>
      <c r="AT190" s="9"/>
      <c r="AU190" s="9"/>
      <c r="AV190" s="9"/>
      <c r="AW190" s="9"/>
      <c r="AX190" s="9"/>
      <c r="AY190" s="9"/>
      <c r="AZ190" s="9"/>
      <c r="BA190" s="9"/>
      <c r="BB190" s="9"/>
      <c r="BC190" s="9"/>
      <c r="BD190" s="9"/>
      <c r="BE190" s="9"/>
    </row>
    <row r="191" spans="2:57" s="8" customFormat="1" ht="12.75">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219"/>
      <c r="AN191" s="9"/>
      <c r="AO191" s="9"/>
      <c r="AP191" s="9"/>
      <c r="AQ191" s="9"/>
      <c r="AR191" s="9"/>
      <c r="AS191" s="9"/>
      <c r="AT191" s="9"/>
      <c r="AU191" s="9"/>
      <c r="AV191" s="9"/>
      <c r="AW191" s="9"/>
      <c r="AX191" s="9"/>
      <c r="AY191" s="9"/>
      <c r="AZ191" s="9"/>
      <c r="BA191" s="9"/>
      <c r="BB191" s="9"/>
      <c r="BC191" s="9"/>
      <c r="BD191" s="9"/>
      <c r="BE191" s="9"/>
    </row>
    <row r="192" spans="2:57" s="8" customFormat="1" ht="12.75">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219"/>
      <c r="AN192" s="9"/>
      <c r="AO192" s="9"/>
      <c r="AP192" s="9"/>
      <c r="AQ192" s="9"/>
      <c r="AR192" s="9"/>
      <c r="AS192" s="9"/>
      <c r="AT192" s="9"/>
      <c r="AU192" s="9"/>
      <c r="AV192" s="9"/>
      <c r="AW192" s="9"/>
      <c r="AX192" s="9"/>
      <c r="AY192" s="9"/>
      <c r="AZ192" s="9"/>
      <c r="BA192" s="9"/>
      <c r="BB192" s="9"/>
      <c r="BC192" s="9"/>
      <c r="BD192" s="9"/>
      <c r="BE192" s="9"/>
    </row>
    <row r="193" spans="2:57" s="8" customFormat="1" ht="12.75">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219"/>
      <c r="AN193" s="9"/>
      <c r="AO193" s="9"/>
      <c r="AP193" s="9"/>
      <c r="AQ193" s="9"/>
      <c r="AR193" s="9"/>
      <c r="AS193" s="9"/>
      <c r="AT193" s="9"/>
      <c r="AU193" s="9"/>
      <c r="AV193" s="9"/>
      <c r="AW193" s="9"/>
      <c r="AX193" s="9"/>
      <c r="AY193" s="9"/>
      <c r="AZ193" s="9"/>
      <c r="BA193" s="9"/>
      <c r="BB193" s="9"/>
      <c r="BC193" s="9"/>
      <c r="BD193" s="9"/>
      <c r="BE193" s="9"/>
    </row>
    <row r="194" spans="2:57" s="8" customFormat="1" ht="12.75">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219"/>
      <c r="AN194" s="9"/>
      <c r="AO194" s="9"/>
      <c r="AP194" s="9"/>
      <c r="AQ194" s="9"/>
      <c r="AR194" s="9"/>
      <c r="AS194" s="9"/>
      <c r="AT194" s="9"/>
      <c r="AU194" s="9"/>
      <c r="AV194" s="9"/>
      <c r="AW194" s="9"/>
      <c r="AX194" s="9"/>
      <c r="AY194" s="9"/>
      <c r="AZ194" s="9"/>
      <c r="BA194" s="9"/>
      <c r="BB194" s="9"/>
      <c r="BC194" s="9"/>
      <c r="BD194" s="9"/>
      <c r="BE194" s="9"/>
    </row>
    <row r="195" spans="2:57" s="8" customFormat="1" ht="12.75">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219"/>
      <c r="AN195" s="9"/>
      <c r="AO195" s="9"/>
      <c r="AP195" s="9"/>
      <c r="AQ195" s="9"/>
      <c r="AR195" s="9"/>
      <c r="AS195" s="9"/>
      <c r="AT195" s="9"/>
      <c r="AU195" s="9"/>
      <c r="AV195" s="9"/>
      <c r="AW195" s="9"/>
      <c r="AX195" s="9"/>
      <c r="AY195" s="9"/>
      <c r="AZ195" s="9"/>
      <c r="BA195" s="9"/>
      <c r="BB195" s="9"/>
      <c r="BC195" s="9"/>
      <c r="BD195" s="9"/>
      <c r="BE195" s="9"/>
    </row>
    <row r="196" spans="2:57" s="8" customFormat="1" ht="12.75">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219"/>
      <c r="AN196" s="9"/>
      <c r="AO196" s="9"/>
      <c r="AP196" s="9"/>
      <c r="AQ196" s="9"/>
      <c r="AR196" s="9"/>
      <c r="AS196" s="9"/>
      <c r="AT196" s="9"/>
      <c r="AU196" s="9"/>
      <c r="AV196" s="9"/>
      <c r="AW196" s="9"/>
      <c r="AX196" s="9"/>
      <c r="AY196" s="9"/>
      <c r="AZ196" s="9"/>
      <c r="BA196" s="9"/>
      <c r="BB196" s="9"/>
      <c r="BC196" s="9"/>
      <c r="BD196" s="9"/>
      <c r="BE196" s="9"/>
    </row>
    <row r="197" spans="2:57" s="8" customFormat="1" ht="12.75">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219"/>
      <c r="AN197" s="9"/>
      <c r="AO197" s="9"/>
      <c r="AP197" s="9"/>
      <c r="AQ197" s="9"/>
      <c r="AR197" s="9"/>
      <c r="AS197" s="9"/>
      <c r="AT197" s="9"/>
      <c r="AU197" s="9"/>
      <c r="AV197" s="9"/>
      <c r="AW197" s="9"/>
      <c r="AX197" s="9"/>
      <c r="AY197" s="9"/>
      <c r="AZ197" s="9"/>
      <c r="BA197" s="9"/>
      <c r="BB197" s="9"/>
      <c r="BC197" s="9"/>
      <c r="BD197" s="9"/>
      <c r="BE197" s="9"/>
    </row>
    <row r="198" spans="2:57" s="8" customFormat="1" ht="12.75">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219"/>
      <c r="AN198" s="9"/>
      <c r="AO198" s="9"/>
      <c r="AP198" s="9"/>
      <c r="AQ198" s="9"/>
      <c r="AR198" s="9"/>
      <c r="AS198" s="9"/>
      <c r="AT198" s="9"/>
      <c r="AU198" s="9"/>
      <c r="AV198" s="9"/>
      <c r="AW198" s="9"/>
      <c r="AX198" s="9"/>
      <c r="AY198" s="9"/>
      <c r="AZ198" s="9"/>
      <c r="BA198" s="9"/>
      <c r="BB198" s="9"/>
      <c r="BC198" s="9"/>
      <c r="BD198" s="9"/>
      <c r="BE198" s="9"/>
    </row>
    <row r="199" spans="2:57" s="8" customFormat="1" ht="12.75">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219"/>
      <c r="AN199" s="9"/>
      <c r="AO199" s="9"/>
      <c r="AP199" s="9"/>
      <c r="AQ199" s="9"/>
      <c r="AR199" s="9"/>
      <c r="AS199" s="9"/>
      <c r="AT199" s="9"/>
      <c r="AU199" s="9"/>
      <c r="AV199" s="9"/>
      <c r="AW199" s="9"/>
      <c r="AX199" s="9"/>
      <c r="AY199" s="9"/>
      <c r="AZ199" s="9"/>
      <c r="BA199" s="9"/>
      <c r="BB199" s="9"/>
      <c r="BC199" s="9"/>
      <c r="BD199" s="9"/>
      <c r="BE199" s="9"/>
    </row>
    <row r="200" spans="2:57" s="8" customFormat="1" ht="12.75">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219"/>
      <c r="AN200" s="9"/>
      <c r="AO200" s="9"/>
      <c r="AP200" s="9"/>
      <c r="AQ200" s="9"/>
      <c r="AR200" s="9"/>
      <c r="AS200" s="9"/>
      <c r="AT200" s="9"/>
      <c r="AU200" s="9"/>
      <c r="AV200" s="9"/>
      <c r="AW200" s="9"/>
      <c r="AX200" s="9"/>
      <c r="AY200" s="9"/>
      <c r="AZ200" s="9"/>
      <c r="BA200" s="9"/>
      <c r="BB200" s="9"/>
      <c r="BC200" s="9"/>
      <c r="BD200" s="9"/>
      <c r="BE200" s="9"/>
    </row>
    <row r="201" spans="2:57" s="8" customFormat="1" ht="12.75">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219"/>
      <c r="AN201" s="9"/>
      <c r="AO201" s="9"/>
      <c r="AP201" s="9"/>
      <c r="AQ201" s="9"/>
      <c r="AR201" s="9"/>
      <c r="AS201" s="9"/>
      <c r="AT201" s="9"/>
      <c r="AU201" s="9"/>
      <c r="AV201" s="9"/>
      <c r="AW201" s="9"/>
      <c r="AX201" s="9"/>
      <c r="AY201" s="9"/>
      <c r="AZ201" s="9"/>
      <c r="BA201" s="9"/>
      <c r="BB201" s="9"/>
      <c r="BC201" s="9"/>
      <c r="BD201" s="9"/>
      <c r="BE201" s="9"/>
    </row>
    <row r="202" spans="2:57" s="8" customFormat="1" ht="12.75">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219"/>
      <c r="AN202" s="9"/>
      <c r="AO202" s="9"/>
      <c r="AP202" s="9"/>
      <c r="AQ202" s="9"/>
      <c r="AR202" s="9"/>
      <c r="AS202" s="9"/>
      <c r="AT202" s="9"/>
      <c r="AU202" s="9"/>
      <c r="AV202" s="9"/>
      <c r="AW202" s="9"/>
      <c r="AX202" s="9"/>
      <c r="AY202" s="9"/>
      <c r="AZ202" s="9"/>
      <c r="BA202" s="9"/>
      <c r="BB202" s="9"/>
      <c r="BC202" s="9"/>
      <c r="BD202" s="9"/>
      <c r="BE202" s="9"/>
    </row>
    <row r="203" spans="2:57" s="8" customFormat="1" ht="12.75">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219"/>
      <c r="AN203" s="9"/>
      <c r="AO203" s="9"/>
      <c r="AP203" s="9"/>
      <c r="AQ203" s="9"/>
      <c r="AR203" s="9"/>
      <c r="AS203" s="9"/>
      <c r="AT203" s="9"/>
      <c r="AU203" s="9"/>
      <c r="AV203" s="9"/>
      <c r="AW203" s="9"/>
      <c r="AX203" s="9"/>
      <c r="AY203" s="9"/>
      <c r="AZ203" s="9"/>
      <c r="BA203" s="9"/>
      <c r="BB203" s="9"/>
      <c r="BC203" s="9"/>
      <c r="BD203" s="9"/>
      <c r="BE203" s="9"/>
    </row>
    <row r="204" spans="2:57" s="8" customFormat="1" ht="12.75">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219"/>
      <c r="AN204" s="9"/>
      <c r="AO204" s="9"/>
      <c r="AP204" s="9"/>
      <c r="AQ204" s="9"/>
      <c r="AR204" s="9"/>
      <c r="AS204" s="9"/>
      <c r="AT204" s="9"/>
      <c r="AU204" s="9"/>
      <c r="AV204" s="9"/>
      <c r="AW204" s="9"/>
      <c r="AX204" s="9"/>
      <c r="AY204" s="9"/>
      <c r="AZ204" s="9"/>
      <c r="BA204" s="9"/>
      <c r="BB204" s="9"/>
      <c r="BC204" s="9"/>
      <c r="BD204" s="9"/>
      <c r="BE204" s="9"/>
    </row>
    <row r="205" spans="2:57" s="8" customFormat="1" ht="12.75">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219"/>
      <c r="AN205" s="9"/>
      <c r="AO205" s="9"/>
      <c r="AP205" s="9"/>
      <c r="AQ205" s="9"/>
      <c r="AR205" s="9"/>
      <c r="AS205" s="9"/>
      <c r="AT205" s="9"/>
      <c r="AU205" s="9"/>
      <c r="AV205" s="9"/>
      <c r="AW205" s="9"/>
      <c r="AX205" s="9"/>
      <c r="AY205" s="9"/>
      <c r="AZ205" s="9"/>
      <c r="BA205" s="9"/>
      <c r="BB205" s="9"/>
      <c r="BC205" s="9"/>
      <c r="BD205" s="9"/>
      <c r="BE205" s="9"/>
    </row>
    <row r="206" spans="2:57" s="8" customFormat="1" ht="12.75">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219"/>
      <c r="AN206" s="9"/>
      <c r="AO206" s="9"/>
      <c r="AP206" s="9"/>
      <c r="AQ206" s="9"/>
      <c r="AR206" s="9"/>
      <c r="AS206" s="9"/>
      <c r="AT206" s="9"/>
      <c r="AU206" s="9"/>
      <c r="AV206" s="9"/>
      <c r="AW206" s="9"/>
      <c r="AX206" s="9"/>
      <c r="AY206" s="9"/>
      <c r="AZ206" s="9"/>
      <c r="BA206" s="9"/>
      <c r="BB206" s="9"/>
      <c r="BC206" s="9"/>
      <c r="BD206" s="9"/>
      <c r="BE206" s="9"/>
    </row>
    <row r="207" spans="2:57" s="8" customFormat="1" ht="12.75">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219"/>
      <c r="AN207" s="9"/>
      <c r="AO207" s="9"/>
      <c r="AP207" s="9"/>
      <c r="AQ207" s="9"/>
      <c r="AR207" s="9"/>
      <c r="AS207" s="9"/>
      <c r="AT207" s="9"/>
      <c r="AU207" s="9"/>
      <c r="AV207" s="9"/>
      <c r="AW207" s="9"/>
      <c r="AX207" s="9"/>
      <c r="AY207" s="9"/>
      <c r="AZ207" s="9"/>
      <c r="BA207" s="9"/>
      <c r="BB207" s="9"/>
      <c r="BC207" s="9"/>
      <c r="BD207" s="9"/>
      <c r="BE207" s="9"/>
    </row>
    <row r="208" spans="2:57" s="8" customFormat="1" ht="12.75">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219"/>
      <c r="AN208" s="9"/>
      <c r="AO208" s="9"/>
      <c r="AP208" s="9"/>
      <c r="AQ208" s="9"/>
      <c r="AR208" s="9"/>
      <c r="AS208" s="9"/>
      <c r="AT208" s="9"/>
      <c r="AU208" s="9"/>
      <c r="AV208" s="9"/>
      <c r="AW208" s="9"/>
      <c r="AX208" s="9"/>
      <c r="AY208" s="9"/>
      <c r="AZ208" s="9"/>
      <c r="BA208" s="9"/>
      <c r="BB208" s="9"/>
      <c r="BC208" s="9"/>
      <c r="BD208" s="9"/>
      <c r="BE208" s="9"/>
    </row>
    <row r="209" spans="2:57" s="8" customFormat="1" ht="12.75">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219"/>
      <c r="AN209" s="9"/>
      <c r="AO209" s="9"/>
      <c r="AP209" s="9"/>
      <c r="AQ209" s="9"/>
      <c r="AR209" s="9"/>
      <c r="AS209" s="9"/>
      <c r="AT209" s="9"/>
      <c r="AU209" s="9"/>
      <c r="AV209" s="9"/>
      <c r="AW209" s="9"/>
      <c r="AX209" s="9"/>
      <c r="AY209" s="9"/>
      <c r="AZ209" s="9"/>
      <c r="BA209" s="9"/>
      <c r="BB209" s="9"/>
      <c r="BC209" s="9"/>
      <c r="BD209" s="9"/>
      <c r="BE209" s="9"/>
    </row>
    <row r="210" spans="2:57" s="8" customFormat="1" ht="12.75">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219"/>
      <c r="AN210" s="9"/>
      <c r="AO210" s="9"/>
      <c r="AP210" s="9"/>
      <c r="AQ210" s="9"/>
      <c r="AR210" s="9"/>
      <c r="AS210" s="9"/>
      <c r="AT210" s="9"/>
      <c r="AU210" s="9"/>
      <c r="AV210" s="9"/>
      <c r="AW210" s="9"/>
      <c r="AX210" s="9"/>
      <c r="AY210" s="9"/>
      <c r="AZ210" s="9"/>
      <c r="BA210" s="9"/>
      <c r="BB210" s="9"/>
      <c r="BC210" s="9"/>
      <c r="BD210" s="9"/>
      <c r="BE210" s="9"/>
    </row>
    <row r="211" spans="2:57" s="8" customFormat="1" ht="12.75">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219"/>
      <c r="AN211" s="9"/>
      <c r="AO211" s="9"/>
      <c r="AP211" s="9"/>
      <c r="AQ211" s="9"/>
      <c r="AR211" s="9"/>
      <c r="AS211" s="9"/>
      <c r="AT211" s="9"/>
      <c r="AU211" s="9"/>
      <c r="AV211" s="9"/>
      <c r="AW211" s="9"/>
      <c r="AX211" s="9"/>
      <c r="AY211" s="9"/>
      <c r="AZ211" s="9"/>
      <c r="BA211" s="9"/>
      <c r="BB211" s="9"/>
      <c r="BC211" s="9"/>
      <c r="BD211" s="9"/>
      <c r="BE211" s="9"/>
    </row>
    <row r="212" spans="2:57" s="8" customFormat="1" ht="12.75">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219"/>
      <c r="AN212" s="9"/>
      <c r="AO212" s="9"/>
      <c r="AP212" s="9"/>
      <c r="AQ212" s="9"/>
      <c r="AR212" s="9"/>
      <c r="AS212" s="9"/>
      <c r="AT212" s="9"/>
      <c r="AU212" s="9"/>
      <c r="AV212" s="9"/>
      <c r="AW212" s="9"/>
      <c r="AX212" s="9"/>
      <c r="AY212" s="9"/>
      <c r="AZ212" s="9"/>
      <c r="BA212" s="9"/>
      <c r="BB212" s="9"/>
      <c r="BC212" s="9"/>
      <c r="BD212" s="9"/>
      <c r="BE212" s="9"/>
    </row>
    <row r="213" spans="2:57" s="8" customFormat="1" ht="12.75">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219"/>
      <c r="AN213" s="9"/>
      <c r="AO213" s="9"/>
      <c r="AP213" s="9"/>
      <c r="AQ213" s="9"/>
      <c r="AR213" s="9"/>
      <c r="AS213" s="9"/>
      <c r="AT213" s="9"/>
      <c r="AU213" s="9"/>
      <c r="AV213" s="9"/>
      <c r="AW213" s="9"/>
      <c r="AX213" s="9"/>
      <c r="AY213" s="9"/>
      <c r="AZ213" s="9"/>
      <c r="BA213" s="9"/>
      <c r="BB213" s="9"/>
      <c r="BC213" s="9"/>
      <c r="BD213" s="9"/>
      <c r="BE213" s="9"/>
    </row>
    <row r="214" spans="2:57" s="8" customFormat="1" ht="12.75">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219"/>
      <c r="AN214" s="9"/>
      <c r="AO214" s="9"/>
      <c r="AP214" s="9"/>
      <c r="AQ214" s="9"/>
      <c r="AR214" s="9"/>
      <c r="AS214" s="9"/>
      <c r="AT214" s="9"/>
      <c r="AU214" s="9"/>
      <c r="AV214" s="9"/>
      <c r="AW214" s="9"/>
      <c r="AX214" s="9"/>
      <c r="AY214" s="9"/>
      <c r="AZ214" s="9"/>
      <c r="BA214" s="9"/>
      <c r="BB214" s="9"/>
      <c r="BC214" s="9"/>
      <c r="BD214" s="9"/>
      <c r="BE214" s="9"/>
    </row>
    <row r="215" spans="2:57" s="8" customFormat="1" ht="12.75">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219"/>
      <c r="AN215" s="9"/>
      <c r="AO215" s="9"/>
      <c r="AP215" s="9"/>
      <c r="AQ215" s="9"/>
      <c r="AR215" s="9"/>
      <c r="AS215" s="9"/>
      <c r="AT215" s="9"/>
      <c r="AU215" s="9"/>
      <c r="AV215" s="9"/>
      <c r="AW215" s="9"/>
      <c r="AX215" s="9"/>
      <c r="AY215" s="9"/>
      <c r="AZ215" s="9"/>
      <c r="BA215" s="9"/>
      <c r="BB215" s="9"/>
      <c r="BC215" s="9"/>
      <c r="BD215" s="9"/>
      <c r="BE215" s="9"/>
    </row>
    <row r="216" spans="2:57" s="8" customFormat="1" ht="12.75">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219"/>
      <c r="AN216" s="9"/>
      <c r="AO216" s="9"/>
      <c r="AP216" s="9"/>
      <c r="AQ216" s="9"/>
      <c r="AR216" s="9"/>
      <c r="AS216" s="9"/>
      <c r="AT216" s="9"/>
      <c r="AU216" s="9"/>
      <c r="AV216" s="9"/>
      <c r="AW216" s="9"/>
      <c r="AX216" s="9"/>
      <c r="AY216" s="9"/>
      <c r="AZ216" s="9"/>
      <c r="BA216" s="9"/>
      <c r="BB216" s="9"/>
      <c r="BC216" s="9"/>
      <c r="BD216" s="9"/>
      <c r="BE216" s="9"/>
    </row>
    <row r="217" spans="2:57" s="8" customFormat="1" ht="12.75">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219"/>
      <c r="AN217" s="9"/>
      <c r="AO217" s="9"/>
      <c r="AP217" s="9"/>
      <c r="AQ217" s="9"/>
      <c r="AR217" s="9"/>
      <c r="AS217" s="9"/>
      <c r="AT217" s="9"/>
      <c r="AU217" s="9"/>
      <c r="AV217" s="9"/>
      <c r="AW217" s="9"/>
      <c r="AX217" s="9"/>
      <c r="AY217" s="9"/>
      <c r="AZ217" s="9"/>
      <c r="BA217" s="9"/>
      <c r="BB217" s="9"/>
      <c r="BC217" s="9"/>
      <c r="BD217" s="9"/>
      <c r="BE217" s="9"/>
    </row>
    <row r="218" spans="2:57" s="8" customFormat="1" ht="12.75">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219"/>
      <c r="AN218" s="9"/>
      <c r="AO218" s="9"/>
      <c r="AP218" s="9"/>
      <c r="AQ218" s="9"/>
      <c r="AR218" s="9"/>
      <c r="AS218" s="9"/>
      <c r="AT218" s="9"/>
      <c r="AU218" s="9"/>
      <c r="AV218" s="9"/>
      <c r="AW218" s="9"/>
      <c r="AX218" s="9"/>
      <c r="AY218" s="9"/>
      <c r="AZ218" s="9"/>
      <c r="BA218" s="9"/>
      <c r="BB218" s="9"/>
      <c r="BC218" s="9"/>
      <c r="BD218" s="9"/>
      <c r="BE218" s="9"/>
    </row>
    <row r="219" spans="2:57" s="8" customFormat="1" ht="12.75">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219"/>
      <c r="AN219" s="9"/>
      <c r="AO219" s="9"/>
      <c r="AP219" s="9"/>
      <c r="AQ219" s="9"/>
      <c r="AR219" s="9"/>
      <c r="AS219" s="9"/>
      <c r="AT219" s="9"/>
      <c r="AU219" s="9"/>
      <c r="AV219" s="9"/>
      <c r="AW219" s="9"/>
      <c r="AX219" s="9"/>
      <c r="AY219" s="9"/>
      <c r="AZ219" s="9"/>
      <c r="BA219" s="9"/>
      <c r="BB219" s="9"/>
      <c r="BC219" s="9"/>
      <c r="BD219" s="9"/>
      <c r="BE219" s="9"/>
    </row>
    <row r="220" spans="2:57" s="8" customFormat="1" ht="12.75">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219"/>
      <c r="AN220" s="9"/>
      <c r="AO220" s="9"/>
      <c r="AP220" s="9"/>
      <c r="AQ220" s="9"/>
      <c r="AR220" s="9"/>
      <c r="AS220" s="9"/>
      <c r="AT220" s="9"/>
      <c r="AU220" s="9"/>
      <c r="AV220" s="9"/>
      <c r="AW220" s="9"/>
      <c r="AX220" s="9"/>
      <c r="AY220" s="9"/>
      <c r="AZ220" s="9"/>
      <c r="BA220" s="9"/>
      <c r="BB220" s="9"/>
      <c r="BC220" s="9"/>
      <c r="BD220" s="9"/>
      <c r="BE220" s="9"/>
    </row>
    <row r="221" spans="2:57" s="8" customFormat="1" ht="12.75">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219"/>
      <c r="AN221" s="9"/>
      <c r="AO221" s="9"/>
      <c r="AP221" s="9"/>
      <c r="AQ221" s="9"/>
      <c r="AR221" s="9"/>
      <c r="AS221" s="9"/>
      <c r="AT221" s="9"/>
      <c r="AU221" s="9"/>
      <c r="AV221" s="9"/>
      <c r="AW221" s="9"/>
      <c r="AX221" s="9"/>
      <c r="AY221" s="9"/>
      <c r="AZ221" s="9"/>
      <c r="BA221" s="9"/>
      <c r="BB221" s="9"/>
      <c r="BC221" s="9"/>
      <c r="BD221" s="9"/>
      <c r="BE221" s="9"/>
    </row>
    <row r="222" spans="2:57" s="8" customFormat="1" ht="12.75">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219"/>
      <c r="AN222" s="9"/>
      <c r="AO222" s="9"/>
      <c r="AP222" s="9"/>
      <c r="AQ222" s="9"/>
      <c r="AR222" s="9"/>
      <c r="AS222" s="9"/>
      <c r="AT222" s="9"/>
      <c r="AU222" s="9"/>
      <c r="AV222" s="9"/>
      <c r="AW222" s="9"/>
      <c r="AX222" s="9"/>
      <c r="AY222" s="9"/>
      <c r="AZ222" s="9"/>
      <c r="BA222" s="9"/>
      <c r="BB222" s="9"/>
      <c r="BC222" s="9"/>
      <c r="BD222" s="9"/>
      <c r="BE222" s="9"/>
    </row>
    <row r="223" spans="2:57" s="8" customFormat="1" ht="12.75">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219"/>
      <c r="AN223" s="9"/>
      <c r="AO223" s="9"/>
      <c r="AP223" s="9"/>
      <c r="AQ223" s="9"/>
      <c r="AR223" s="9"/>
      <c r="AS223" s="9"/>
      <c r="AT223" s="9"/>
      <c r="AU223" s="9"/>
      <c r="AV223" s="9"/>
      <c r="AW223" s="9"/>
      <c r="AX223" s="9"/>
      <c r="AY223" s="9"/>
      <c r="AZ223" s="9"/>
      <c r="BA223" s="9"/>
      <c r="BB223" s="9"/>
      <c r="BC223" s="9"/>
      <c r="BD223" s="9"/>
      <c r="BE223" s="9"/>
    </row>
    <row r="224" spans="2:57" s="8" customFormat="1" ht="12.75">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219"/>
      <c r="AN224" s="9"/>
      <c r="AO224" s="9"/>
      <c r="AP224" s="9"/>
      <c r="AQ224" s="9"/>
      <c r="AR224" s="9"/>
      <c r="AS224" s="9"/>
      <c r="AT224" s="9"/>
      <c r="AU224" s="9"/>
      <c r="AV224" s="9"/>
      <c r="AW224" s="9"/>
      <c r="AX224" s="9"/>
      <c r="AY224" s="9"/>
      <c r="AZ224" s="9"/>
      <c r="BA224" s="9"/>
      <c r="BB224" s="9"/>
      <c r="BC224" s="9"/>
      <c r="BD224" s="9"/>
      <c r="BE224" s="9"/>
    </row>
    <row r="225" spans="2:57" s="8" customFormat="1" ht="12.75">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219"/>
      <c r="AN225" s="9"/>
      <c r="AO225" s="9"/>
      <c r="AP225" s="9"/>
      <c r="AQ225" s="9"/>
      <c r="AR225" s="9"/>
      <c r="AS225" s="9"/>
      <c r="AT225" s="9"/>
      <c r="AU225" s="9"/>
      <c r="AV225" s="9"/>
      <c r="AW225" s="9"/>
      <c r="AX225" s="9"/>
      <c r="AY225" s="9"/>
      <c r="AZ225" s="9"/>
      <c r="BA225" s="9"/>
      <c r="BB225" s="9"/>
      <c r="BC225" s="9"/>
      <c r="BD225" s="9"/>
      <c r="BE225" s="9"/>
    </row>
    <row r="226" spans="2:57" s="8" customFormat="1" ht="12.75">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219"/>
      <c r="AN226" s="9"/>
      <c r="AO226" s="9"/>
      <c r="AP226" s="9"/>
      <c r="AQ226" s="9"/>
      <c r="AR226" s="9"/>
      <c r="AS226" s="9"/>
      <c r="AT226" s="9"/>
      <c r="AU226" s="9"/>
      <c r="AV226" s="9"/>
      <c r="AW226" s="9"/>
      <c r="AX226" s="9"/>
      <c r="AY226" s="9"/>
      <c r="AZ226" s="9"/>
      <c r="BA226" s="9"/>
      <c r="BB226" s="9"/>
      <c r="BC226" s="9"/>
      <c r="BD226" s="9"/>
      <c r="BE226" s="9"/>
    </row>
    <row r="227" spans="2:57" s="8" customFormat="1" ht="12.75">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219"/>
      <c r="AN227" s="9"/>
      <c r="AO227" s="9"/>
      <c r="AP227" s="9"/>
      <c r="AQ227" s="9"/>
      <c r="AR227" s="9"/>
      <c r="AS227" s="9"/>
      <c r="AT227" s="9"/>
      <c r="AU227" s="9"/>
      <c r="AV227" s="9"/>
      <c r="AW227" s="9"/>
      <c r="AX227" s="9"/>
      <c r="AY227" s="9"/>
      <c r="AZ227" s="9"/>
      <c r="BA227" s="9"/>
      <c r="BB227" s="9"/>
      <c r="BC227" s="9"/>
      <c r="BD227" s="9"/>
      <c r="BE227" s="9"/>
    </row>
    <row r="228" spans="2:57" s="8" customFormat="1" ht="12.75">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219"/>
      <c r="AN228" s="9"/>
      <c r="AO228" s="9"/>
      <c r="AP228" s="9"/>
      <c r="AQ228" s="9"/>
      <c r="AR228" s="9"/>
      <c r="AS228" s="9"/>
      <c r="AT228" s="9"/>
      <c r="AU228" s="9"/>
      <c r="AV228" s="9"/>
      <c r="AW228" s="9"/>
      <c r="AX228" s="9"/>
      <c r="AY228" s="9"/>
      <c r="AZ228" s="9"/>
      <c r="BA228" s="9"/>
      <c r="BB228" s="9"/>
      <c r="BC228" s="9"/>
      <c r="BD228" s="9"/>
      <c r="BE228" s="9"/>
    </row>
    <row r="229" spans="2:57" s="8" customFormat="1" ht="12.75">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219"/>
      <c r="AN229" s="9"/>
      <c r="AO229" s="9"/>
      <c r="AP229" s="9"/>
      <c r="AQ229" s="9"/>
      <c r="AR229" s="9"/>
      <c r="AS229" s="9"/>
      <c r="AT229" s="9"/>
      <c r="AU229" s="9"/>
      <c r="AV229" s="9"/>
      <c r="AW229" s="9"/>
      <c r="AX229" s="9"/>
      <c r="AY229" s="9"/>
      <c r="AZ229" s="9"/>
      <c r="BA229" s="9"/>
      <c r="BB229" s="9"/>
      <c r="BC229" s="9"/>
      <c r="BD229" s="9"/>
      <c r="BE229" s="9"/>
    </row>
    <row r="230" spans="2:57" s="8" customFormat="1" ht="12.75">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219"/>
      <c r="AN230" s="9"/>
      <c r="AO230" s="9"/>
      <c r="AP230" s="9"/>
      <c r="AQ230" s="9"/>
      <c r="AR230" s="9"/>
      <c r="AS230" s="9"/>
      <c r="AT230" s="9"/>
      <c r="AU230" s="9"/>
      <c r="AV230" s="9"/>
      <c r="AW230" s="9"/>
      <c r="AX230" s="9"/>
      <c r="AY230" s="9"/>
      <c r="AZ230" s="9"/>
      <c r="BA230" s="9"/>
      <c r="BB230" s="9"/>
      <c r="BC230" s="9"/>
      <c r="BD230" s="9"/>
      <c r="BE230" s="9"/>
    </row>
    <row r="231" spans="2:57" s="8" customFormat="1" ht="12.75">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219"/>
      <c r="AN231" s="9"/>
      <c r="AO231" s="9"/>
      <c r="AP231" s="9"/>
      <c r="AQ231" s="9"/>
      <c r="AR231" s="9"/>
      <c r="AS231" s="9"/>
      <c r="AT231" s="9"/>
      <c r="AU231" s="9"/>
      <c r="AV231" s="9"/>
      <c r="AW231" s="9"/>
      <c r="AX231" s="9"/>
      <c r="AY231" s="9"/>
      <c r="AZ231" s="9"/>
      <c r="BA231" s="9"/>
      <c r="BB231" s="9"/>
      <c r="BC231" s="9"/>
      <c r="BD231" s="9"/>
      <c r="BE231" s="9"/>
    </row>
    <row r="232" spans="2:57" s="8" customFormat="1" ht="12.75">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219"/>
      <c r="AN232" s="9"/>
      <c r="AO232" s="9"/>
      <c r="AP232" s="9"/>
      <c r="AQ232" s="9"/>
      <c r="AR232" s="9"/>
      <c r="AS232" s="9"/>
      <c r="AT232" s="9"/>
      <c r="AU232" s="9"/>
      <c r="AV232" s="9"/>
      <c r="AW232" s="9"/>
      <c r="AX232" s="9"/>
      <c r="AY232" s="9"/>
      <c r="AZ232" s="9"/>
      <c r="BA232" s="9"/>
      <c r="BB232" s="9"/>
      <c r="BC232" s="9"/>
      <c r="BD232" s="9"/>
      <c r="BE232" s="9"/>
    </row>
    <row r="233" spans="2:57" s="8" customFormat="1" ht="12.75">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219"/>
      <c r="AN233" s="9"/>
      <c r="AO233" s="9"/>
      <c r="AP233" s="9"/>
      <c r="AQ233" s="9"/>
      <c r="AR233" s="9"/>
      <c r="AS233" s="9"/>
      <c r="AT233" s="9"/>
      <c r="AU233" s="9"/>
      <c r="AV233" s="9"/>
      <c r="AW233" s="9"/>
      <c r="AX233" s="9"/>
      <c r="AY233" s="9"/>
      <c r="AZ233" s="9"/>
      <c r="BA233" s="9"/>
      <c r="BB233" s="9"/>
      <c r="BC233" s="9"/>
      <c r="BD233" s="9"/>
      <c r="BE233" s="9"/>
    </row>
    <row r="234" spans="2:57" s="8" customFormat="1" ht="12.75">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219"/>
      <c r="AN234" s="9"/>
      <c r="AO234" s="9"/>
      <c r="AP234" s="9"/>
      <c r="AQ234" s="9"/>
      <c r="AR234" s="9"/>
      <c r="AS234" s="9"/>
      <c r="AT234" s="9"/>
      <c r="AU234" s="9"/>
      <c r="AV234" s="9"/>
      <c r="AW234" s="9"/>
      <c r="AX234" s="9"/>
      <c r="AY234" s="9"/>
      <c r="AZ234" s="9"/>
      <c r="BA234" s="9"/>
      <c r="BB234" s="9"/>
      <c r="BC234" s="9"/>
      <c r="BD234" s="9"/>
      <c r="BE234" s="9"/>
    </row>
    <row r="235" spans="2:57" s="8" customFormat="1" ht="12.75">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219"/>
      <c r="AN235" s="9"/>
      <c r="AO235" s="9"/>
      <c r="AP235" s="9"/>
      <c r="AQ235" s="9"/>
      <c r="AR235" s="9"/>
      <c r="AS235" s="9"/>
      <c r="AT235" s="9"/>
      <c r="AU235" s="9"/>
      <c r="AV235" s="9"/>
      <c r="AW235" s="9"/>
      <c r="AX235" s="9"/>
      <c r="AY235" s="9"/>
      <c r="AZ235" s="9"/>
      <c r="BA235" s="9"/>
      <c r="BB235" s="9"/>
      <c r="BC235" s="9"/>
      <c r="BD235" s="9"/>
      <c r="BE235" s="9"/>
    </row>
    <row r="236" spans="2:57" s="8" customFormat="1" ht="12.75">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219"/>
      <c r="AN236" s="9"/>
      <c r="AO236" s="9"/>
      <c r="AP236" s="9"/>
      <c r="AQ236" s="9"/>
      <c r="AR236" s="9"/>
      <c r="AS236" s="9"/>
      <c r="AT236" s="9"/>
      <c r="AU236" s="9"/>
      <c r="AV236" s="9"/>
      <c r="AW236" s="9"/>
      <c r="AX236" s="9"/>
      <c r="AY236" s="9"/>
      <c r="AZ236" s="9"/>
      <c r="BA236" s="9"/>
      <c r="BB236" s="9"/>
      <c r="BC236" s="9"/>
      <c r="BD236" s="9"/>
      <c r="BE236" s="9"/>
    </row>
    <row r="237" spans="2:57" s="8" customFormat="1" ht="12.75">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219"/>
      <c r="AN237" s="9"/>
      <c r="AO237" s="9"/>
      <c r="AP237" s="9"/>
      <c r="AQ237" s="9"/>
      <c r="AR237" s="9"/>
      <c r="AS237" s="9"/>
      <c r="AT237" s="9"/>
      <c r="AU237" s="9"/>
      <c r="AV237" s="9"/>
      <c r="AW237" s="9"/>
      <c r="AX237" s="9"/>
      <c r="AY237" s="9"/>
      <c r="AZ237" s="9"/>
      <c r="BA237" s="9"/>
      <c r="BB237" s="9"/>
      <c r="BC237" s="9"/>
      <c r="BD237" s="9"/>
      <c r="BE237" s="9"/>
    </row>
    <row r="238" spans="2:57" s="8" customFormat="1" ht="12.75">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219"/>
      <c r="AN238" s="9"/>
      <c r="AO238" s="9"/>
      <c r="AP238" s="9"/>
      <c r="AQ238" s="9"/>
      <c r="AR238" s="9"/>
      <c r="AS238" s="9"/>
      <c r="AT238" s="9"/>
      <c r="AU238" s="9"/>
      <c r="AV238" s="9"/>
      <c r="AW238" s="9"/>
      <c r="AX238" s="9"/>
      <c r="AY238" s="9"/>
      <c r="AZ238" s="9"/>
      <c r="BA238" s="9"/>
      <c r="BB238" s="9"/>
      <c r="BC238" s="9"/>
      <c r="BD238" s="9"/>
      <c r="BE238" s="9"/>
    </row>
    <row r="239" spans="2:57" s="8" customFormat="1" ht="12.75">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219"/>
      <c r="AN239" s="9"/>
      <c r="AO239" s="9"/>
      <c r="AP239" s="9"/>
      <c r="AQ239" s="9"/>
      <c r="AR239" s="9"/>
      <c r="AS239" s="9"/>
      <c r="AT239" s="9"/>
      <c r="AU239" s="9"/>
      <c r="AV239" s="9"/>
      <c r="AW239" s="9"/>
      <c r="AX239" s="9"/>
      <c r="AY239" s="9"/>
      <c r="AZ239" s="9"/>
      <c r="BA239" s="9"/>
      <c r="BB239" s="9"/>
      <c r="BC239" s="9"/>
      <c r="BD239" s="9"/>
      <c r="BE239" s="9"/>
    </row>
    <row r="240" spans="2:57" s="8" customFormat="1" ht="12.75">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219"/>
      <c r="AN240" s="9"/>
      <c r="AO240" s="9"/>
      <c r="AP240" s="9"/>
      <c r="AQ240" s="9"/>
      <c r="AR240" s="9"/>
      <c r="AS240" s="9"/>
      <c r="AT240" s="9"/>
      <c r="AU240" s="9"/>
      <c r="AV240" s="9"/>
      <c r="AW240" s="9"/>
      <c r="AX240" s="9"/>
      <c r="AY240" s="9"/>
      <c r="AZ240" s="9"/>
      <c r="BA240" s="9"/>
      <c r="BB240" s="9"/>
      <c r="BC240" s="9"/>
      <c r="BD240" s="9"/>
      <c r="BE240" s="9"/>
    </row>
    <row r="241" spans="2:57" s="8" customFormat="1" ht="12.75">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219"/>
      <c r="AN241" s="9"/>
      <c r="AO241" s="9"/>
      <c r="AP241" s="9"/>
      <c r="AQ241" s="9"/>
      <c r="AR241" s="9"/>
      <c r="AS241" s="9"/>
      <c r="AT241" s="9"/>
      <c r="AU241" s="9"/>
      <c r="AV241" s="9"/>
      <c r="AW241" s="9"/>
      <c r="AX241" s="9"/>
      <c r="AY241" s="9"/>
      <c r="AZ241" s="9"/>
      <c r="BA241" s="9"/>
      <c r="BB241" s="9"/>
      <c r="BC241" s="9"/>
      <c r="BD241" s="9"/>
      <c r="BE241" s="9"/>
    </row>
    <row r="242" spans="2:57" s="8" customFormat="1" ht="12.75">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219"/>
      <c r="AN242" s="9"/>
      <c r="AO242" s="9"/>
      <c r="AP242" s="9"/>
      <c r="AQ242" s="9"/>
      <c r="AR242" s="9"/>
      <c r="AS242" s="9"/>
      <c r="AT242" s="9"/>
      <c r="AU242" s="9"/>
      <c r="AV242" s="9"/>
      <c r="AW242" s="9"/>
      <c r="AX242" s="9"/>
      <c r="AY242" s="9"/>
      <c r="AZ242" s="9"/>
      <c r="BA242" s="9"/>
      <c r="BB242" s="9"/>
      <c r="BC242" s="9"/>
      <c r="BD242" s="9"/>
      <c r="BE242" s="9"/>
    </row>
    <row r="243" spans="2:57" s="8" customFormat="1" ht="12.75">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219"/>
      <c r="AN243" s="9"/>
      <c r="AO243" s="9"/>
      <c r="AP243" s="9"/>
      <c r="AQ243" s="9"/>
      <c r="AR243" s="9"/>
      <c r="AS243" s="9"/>
      <c r="AT243" s="9"/>
      <c r="AU243" s="9"/>
      <c r="AV243" s="9"/>
      <c r="AW243" s="9"/>
      <c r="AX243" s="9"/>
      <c r="AY243" s="9"/>
      <c r="AZ243" s="9"/>
      <c r="BA243" s="9"/>
      <c r="BB243" s="9"/>
      <c r="BC243" s="9"/>
      <c r="BD243" s="9"/>
      <c r="BE243" s="9"/>
    </row>
    <row r="244" spans="2:57" s="8" customFormat="1" ht="12.75">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219"/>
      <c r="AN244" s="9"/>
      <c r="AO244" s="9"/>
      <c r="AP244" s="9"/>
      <c r="AQ244" s="9"/>
      <c r="AR244" s="9"/>
      <c r="AS244" s="9"/>
      <c r="AT244" s="9"/>
      <c r="AU244" s="9"/>
      <c r="AV244" s="9"/>
      <c r="AW244" s="9"/>
      <c r="AX244" s="9"/>
      <c r="AY244" s="9"/>
      <c r="AZ244" s="9"/>
      <c r="BA244" s="9"/>
      <c r="BB244" s="9"/>
      <c r="BC244" s="9"/>
      <c r="BD244" s="9"/>
      <c r="BE244" s="9"/>
    </row>
    <row r="245" spans="2:57" s="8" customFormat="1" ht="12.75">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219"/>
      <c r="AN245" s="9"/>
      <c r="AO245" s="9"/>
      <c r="AP245" s="9"/>
      <c r="AQ245" s="9"/>
      <c r="AR245" s="9"/>
      <c r="AS245" s="9"/>
      <c r="AT245" s="9"/>
      <c r="AU245" s="9"/>
      <c r="AV245" s="9"/>
      <c r="AW245" s="9"/>
      <c r="AX245" s="9"/>
      <c r="AY245" s="9"/>
      <c r="AZ245" s="9"/>
      <c r="BA245" s="9"/>
      <c r="BB245" s="9"/>
      <c r="BC245" s="9"/>
      <c r="BD245" s="9"/>
      <c r="BE245" s="9"/>
    </row>
    <row r="246" spans="2:57" s="8" customFormat="1" ht="12.75">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219"/>
      <c r="AN246" s="9"/>
      <c r="AO246" s="9"/>
      <c r="AP246" s="9"/>
      <c r="AQ246" s="9"/>
      <c r="AR246" s="9"/>
      <c r="AS246" s="9"/>
      <c r="AT246" s="9"/>
      <c r="AU246" s="9"/>
      <c r="AV246" s="9"/>
      <c r="AW246" s="9"/>
      <c r="AX246" s="9"/>
      <c r="AY246" s="9"/>
      <c r="AZ246" s="9"/>
      <c r="BA246" s="9"/>
      <c r="BB246" s="9"/>
      <c r="BC246" s="9"/>
      <c r="BD246" s="9"/>
      <c r="BE246" s="9"/>
    </row>
    <row r="247" spans="2:57" s="8" customFormat="1" ht="12.75">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219"/>
      <c r="AN247" s="9"/>
      <c r="AO247" s="9"/>
      <c r="AP247" s="9"/>
      <c r="AQ247" s="9"/>
      <c r="AR247" s="9"/>
      <c r="AS247" s="9"/>
      <c r="AT247" s="9"/>
      <c r="AU247" s="9"/>
      <c r="AV247" s="9"/>
      <c r="AW247" s="9"/>
      <c r="AX247" s="9"/>
      <c r="AY247" s="9"/>
      <c r="AZ247" s="9"/>
      <c r="BA247" s="9"/>
      <c r="BB247" s="9"/>
      <c r="BC247" s="9"/>
      <c r="BD247" s="9"/>
      <c r="BE247" s="9"/>
    </row>
    <row r="248" spans="2:57" s="8" customFormat="1" ht="12.75">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219"/>
      <c r="AN248" s="9"/>
      <c r="AO248" s="9"/>
      <c r="AP248" s="9"/>
      <c r="AQ248" s="9"/>
      <c r="AR248" s="9"/>
      <c r="AS248" s="9"/>
      <c r="AT248" s="9"/>
      <c r="AU248" s="9"/>
      <c r="AV248" s="9"/>
      <c r="AW248" s="9"/>
      <c r="AX248" s="9"/>
      <c r="AY248" s="9"/>
      <c r="AZ248" s="9"/>
      <c r="BA248" s="9"/>
      <c r="BB248" s="9"/>
      <c r="BC248" s="9"/>
      <c r="BD248" s="9"/>
      <c r="BE248" s="9"/>
    </row>
    <row r="249" spans="2:57" s="8" customFormat="1" ht="12.75">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219"/>
      <c r="AN249" s="9"/>
      <c r="AO249" s="9"/>
      <c r="AP249" s="9"/>
      <c r="AQ249" s="9"/>
      <c r="AR249" s="9"/>
      <c r="AS249" s="9"/>
      <c r="AT249" s="9"/>
      <c r="AU249" s="9"/>
      <c r="AV249" s="9"/>
      <c r="AW249" s="9"/>
      <c r="AX249" s="9"/>
      <c r="AY249" s="9"/>
      <c r="AZ249" s="9"/>
      <c r="BA249" s="9"/>
      <c r="BB249" s="9"/>
      <c r="BC249" s="9"/>
      <c r="BD249" s="9"/>
      <c r="BE249" s="9"/>
    </row>
    <row r="250" spans="2:57" s="8" customFormat="1" ht="12.75">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219"/>
      <c r="AN250" s="9"/>
      <c r="AO250" s="9"/>
      <c r="AP250" s="9"/>
      <c r="AQ250" s="9"/>
      <c r="AR250" s="9"/>
      <c r="AS250" s="9"/>
      <c r="AT250" s="9"/>
      <c r="AU250" s="9"/>
      <c r="AV250" s="9"/>
      <c r="AW250" s="9"/>
      <c r="AX250" s="9"/>
      <c r="AY250" s="9"/>
      <c r="AZ250" s="9"/>
      <c r="BA250" s="9"/>
      <c r="BB250" s="9"/>
      <c r="BC250" s="9"/>
      <c r="BD250" s="9"/>
      <c r="BE250" s="9"/>
    </row>
    <row r="251" spans="2:57" s="8" customFormat="1" ht="12.75">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219"/>
      <c r="AN251" s="9"/>
      <c r="AO251" s="9"/>
      <c r="AP251" s="9"/>
      <c r="AQ251" s="9"/>
      <c r="AR251" s="9"/>
      <c r="AS251" s="9"/>
      <c r="AT251" s="9"/>
      <c r="AU251" s="9"/>
      <c r="AV251" s="9"/>
      <c r="AW251" s="9"/>
      <c r="AX251" s="9"/>
      <c r="AY251" s="9"/>
      <c r="AZ251" s="9"/>
      <c r="BA251" s="9"/>
      <c r="BB251" s="9"/>
      <c r="BC251" s="9"/>
      <c r="BD251" s="9"/>
      <c r="BE251" s="9"/>
    </row>
    <row r="252" spans="2:57" s="8" customFormat="1" ht="12.75">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219"/>
      <c r="AN252" s="9"/>
      <c r="AO252" s="9"/>
      <c r="AP252" s="9"/>
      <c r="AQ252" s="9"/>
      <c r="AR252" s="9"/>
      <c r="AS252" s="9"/>
      <c r="AT252" s="9"/>
      <c r="AU252" s="9"/>
      <c r="AV252" s="9"/>
      <c r="AW252" s="9"/>
      <c r="AX252" s="9"/>
      <c r="AY252" s="9"/>
      <c r="AZ252" s="9"/>
      <c r="BA252" s="9"/>
      <c r="BB252" s="9"/>
      <c r="BC252" s="9"/>
      <c r="BD252" s="9"/>
      <c r="BE252" s="9"/>
    </row>
    <row r="253" spans="2:57" s="8" customFormat="1" ht="12.75">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219"/>
      <c r="AN253" s="9"/>
      <c r="AO253" s="9"/>
      <c r="AP253" s="9"/>
      <c r="AQ253" s="9"/>
      <c r="AR253" s="9"/>
      <c r="AS253" s="9"/>
      <c r="AT253" s="9"/>
      <c r="AU253" s="9"/>
      <c r="AV253" s="9"/>
      <c r="AW253" s="9"/>
      <c r="AX253" s="9"/>
      <c r="AY253" s="9"/>
      <c r="AZ253" s="9"/>
      <c r="BA253" s="9"/>
      <c r="BB253" s="9"/>
      <c r="BC253" s="9"/>
      <c r="BD253" s="9"/>
      <c r="BE253" s="9"/>
    </row>
    <row r="254" spans="2:57" s="8" customFormat="1" ht="12.75">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219"/>
      <c r="AN254" s="9"/>
      <c r="AO254" s="9"/>
      <c r="AP254" s="9"/>
      <c r="AQ254" s="9"/>
      <c r="AR254" s="9"/>
      <c r="AS254" s="9"/>
      <c r="AT254" s="9"/>
      <c r="AU254" s="9"/>
      <c r="AV254" s="9"/>
      <c r="AW254" s="9"/>
      <c r="AX254" s="9"/>
      <c r="AY254" s="9"/>
      <c r="AZ254" s="9"/>
      <c r="BA254" s="9"/>
      <c r="BB254" s="9"/>
      <c r="BC254" s="9"/>
      <c r="BD254" s="9"/>
      <c r="BE254" s="9"/>
    </row>
    <row r="255" spans="2:57" s="8" customFormat="1" ht="12.75">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219"/>
      <c r="AN255" s="9"/>
      <c r="AO255" s="9"/>
      <c r="AP255" s="9"/>
      <c r="AQ255" s="9"/>
      <c r="AR255" s="9"/>
      <c r="AS255" s="9"/>
      <c r="AT255" s="9"/>
      <c r="AU255" s="9"/>
      <c r="AV255" s="9"/>
      <c r="AW255" s="9"/>
      <c r="AX255" s="9"/>
      <c r="AY255" s="9"/>
      <c r="AZ255" s="9"/>
      <c r="BA255" s="9"/>
      <c r="BB255" s="9"/>
      <c r="BC255" s="9"/>
      <c r="BD255" s="9"/>
      <c r="BE255" s="9"/>
    </row>
    <row r="256" spans="2:57" s="8" customFormat="1" ht="12.75">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219"/>
      <c r="AN256" s="9"/>
      <c r="AO256" s="9"/>
      <c r="AP256" s="9"/>
      <c r="AQ256" s="9"/>
      <c r="AR256" s="9"/>
      <c r="AS256" s="9"/>
      <c r="AT256" s="9"/>
      <c r="AU256" s="9"/>
      <c r="AV256" s="9"/>
      <c r="AW256" s="9"/>
      <c r="AX256" s="9"/>
      <c r="AY256" s="9"/>
      <c r="AZ256" s="9"/>
      <c r="BA256" s="9"/>
      <c r="BB256" s="9"/>
      <c r="BC256" s="9"/>
      <c r="BD256" s="9"/>
      <c r="BE256" s="9"/>
    </row>
    <row r="257" spans="2:57" s="8" customFormat="1" ht="12.75">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219"/>
      <c r="AN257" s="9"/>
      <c r="AO257" s="9"/>
      <c r="AP257" s="9"/>
      <c r="AQ257" s="9"/>
      <c r="AR257" s="9"/>
      <c r="AS257" s="9"/>
      <c r="AT257" s="9"/>
      <c r="AU257" s="9"/>
      <c r="AV257" s="9"/>
      <c r="AW257" s="9"/>
      <c r="AX257" s="9"/>
      <c r="AY257" s="9"/>
      <c r="AZ257" s="9"/>
      <c r="BA257" s="9"/>
      <c r="BB257" s="9"/>
      <c r="BC257" s="9"/>
      <c r="BD257" s="9"/>
      <c r="BE257" s="9"/>
    </row>
    <row r="258" spans="2:57" s="8" customFormat="1" ht="12.75">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219"/>
      <c r="AN258" s="9"/>
      <c r="AO258" s="9"/>
      <c r="AP258" s="9"/>
      <c r="AQ258" s="9"/>
      <c r="AR258" s="9"/>
      <c r="AS258" s="9"/>
      <c r="AT258" s="9"/>
      <c r="AU258" s="9"/>
      <c r="AV258" s="9"/>
      <c r="AW258" s="9"/>
      <c r="AX258" s="9"/>
      <c r="AY258" s="9"/>
      <c r="AZ258" s="9"/>
      <c r="BA258" s="9"/>
      <c r="BB258" s="9"/>
      <c r="BC258" s="9"/>
      <c r="BD258" s="9"/>
      <c r="BE258" s="9"/>
    </row>
    <row r="259" spans="2:57" s="8" customFormat="1" ht="12.75">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219"/>
      <c r="AN259" s="9"/>
      <c r="AO259" s="9"/>
      <c r="AP259" s="9"/>
      <c r="AQ259" s="9"/>
      <c r="AR259" s="9"/>
      <c r="AS259" s="9"/>
      <c r="AT259" s="9"/>
      <c r="AU259" s="9"/>
      <c r="AV259" s="9"/>
      <c r="AW259" s="9"/>
      <c r="AX259" s="9"/>
      <c r="AY259" s="9"/>
      <c r="AZ259" s="9"/>
      <c r="BA259" s="9"/>
      <c r="BB259" s="9"/>
      <c r="BC259" s="9"/>
      <c r="BD259" s="9"/>
      <c r="BE259" s="9"/>
    </row>
    <row r="260" spans="2:57" s="8" customFormat="1" ht="12.75">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219"/>
      <c r="AN260" s="9"/>
      <c r="AO260" s="9"/>
      <c r="AP260" s="9"/>
      <c r="AQ260" s="9"/>
      <c r="AR260" s="9"/>
      <c r="AS260" s="9"/>
      <c r="AT260" s="9"/>
      <c r="AU260" s="9"/>
      <c r="AV260" s="9"/>
      <c r="AW260" s="9"/>
      <c r="AX260" s="9"/>
      <c r="AY260" s="9"/>
      <c r="AZ260" s="9"/>
      <c r="BA260" s="9"/>
      <c r="BB260" s="9"/>
      <c r="BC260" s="9"/>
      <c r="BD260" s="9"/>
      <c r="BE260" s="9"/>
    </row>
    <row r="261" spans="2:57" s="8" customFormat="1" ht="12.75">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219"/>
      <c r="AN261" s="9"/>
      <c r="AO261" s="9"/>
      <c r="AP261" s="9"/>
      <c r="AQ261" s="9"/>
      <c r="AR261" s="9"/>
      <c r="AS261" s="9"/>
      <c r="AT261" s="9"/>
      <c r="AU261" s="9"/>
      <c r="AV261" s="9"/>
      <c r="AW261" s="9"/>
      <c r="AX261" s="9"/>
      <c r="AY261" s="9"/>
      <c r="AZ261" s="9"/>
      <c r="BA261" s="9"/>
      <c r="BB261" s="9"/>
      <c r="BC261" s="9"/>
      <c r="BD261" s="9"/>
      <c r="BE261" s="9"/>
    </row>
    <row r="262" spans="2:57" s="8" customFormat="1" ht="12.75">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219"/>
      <c r="AN262" s="9"/>
      <c r="AO262" s="9"/>
      <c r="AP262" s="9"/>
      <c r="AQ262" s="9"/>
      <c r="AR262" s="9"/>
      <c r="AS262" s="9"/>
      <c r="AT262" s="9"/>
      <c r="AU262" s="9"/>
      <c r="AV262" s="9"/>
      <c r="AW262" s="9"/>
      <c r="AX262" s="9"/>
      <c r="AY262" s="9"/>
      <c r="AZ262" s="9"/>
      <c r="BA262" s="9"/>
      <c r="BB262" s="9"/>
      <c r="BC262" s="9"/>
      <c r="BD262" s="9"/>
      <c r="BE262" s="9"/>
    </row>
    <row r="263" spans="2:57" s="8" customFormat="1" ht="12.75">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219"/>
      <c r="AN263" s="9"/>
      <c r="AO263" s="9"/>
      <c r="AP263" s="9"/>
      <c r="AQ263" s="9"/>
      <c r="AR263" s="9"/>
      <c r="AS263" s="9"/>
      <c r="AT263" s="9"/>
      <c r="AU263" s="9"/>
      <c r="AV263" s="9"/>
      <c r="AW263" s="9"/>
      <c r="AX263" s="9"/>
      <c r="AY263" s="9"/>
      <c r="AZ263" s="9"/>
      <c r="BA263" s="9"/>
      <c r="BB263" s="9"/>
      <c r="BC263" s="9"/>
      <c r="BD263" s="9"/>
      <c r="BE263" s="9"/>
    </row>
    <row r="264" spans="2:57" s="8" customFormat="1" ht="12.75">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219"/>
      <c r="AN264" s="9"/>
      <c r="AO264" s="9"/>
      <c r="AP264" s="9"/>
      <c r="AQ264" s="9"/>
      <c r="AR264" s="9"/>
      <c r="AS264" s="9"/>
      <c r="AT264" s="9"/>
      <c r="AU264" s="9"/>
      <c r="AV264" s="9"/>
      <c r="AW264" s="9"/>
      <c r="AX264" s="9"/>
      <c r="AY264" s="9"/>
      <c r="AZ264" s="9"/>
      <c r="BA264" s="9"/>
      <c r="BB264" s="9"/>
      <c r="BC264" s="9"/>
      <c r="BD264" s="9"/>
      <c r="BE264" s="9"/>
    </row>
    <row r="265" spans="2:57" s="8" customFormat="1" ht="12.75">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219"/>
      <c r="AN265" s="9"/>
      <c r="AO265" s="9"/>
      <c r="AP265" s="9"/>
      <c r="AQ265" s="9"/>
      <c r="AR265" s="9"/>
      <c r="AS265" s="9"/>
      <c r="AT265" s="9"/>
      <c r="AU265" s="9"/>
      <c r="AV265" s="9"/>
      <c r="AW265" s="9"/>
      <c r="AX265" s="9"/>
      <c r="AY265" s="9"/>
      <c r="AZ265" s="9"/>
      <c r="BA265" s="9"/>
      <c r="BB265" s="9"/>
      <c r="BC265" s="9"/>
      <c r="BD265" s="9"/>
      <c r="BE265" s="9"/>
    </row>
    <row r="266" spans="2:57" s="8" customFormat="1" ht="12.75">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219"/>
      <c r="AN266" s="9"/>
      <c r="AO266" s="9"/>
      <c r="AP266" s="9"/>
      <c r="AQ266" s="9"/>
      <c r="AR266" s="9"/>
      <c r="AS266" s="9"/>
      <c r="AT266" s="9"/>
      <c r="AU266" s="9"/>
      <c r="AV266" s="9"/>
      <c r="AW266" s="9"/>
      <c r="AX266" s="9"/>
      <c r="AY266" s="9"/>
      <c r="AZ266" s="9"/>
      <c r="BA266" s="9"/>
      <c r="BB266" s="9"/>
      <c r="BC266" s="9"/>
      <c r="BD266" s="9"/>
      <c r="BE266" s="9"/>
    </row>
    <row r="267" spans="2:57" s="8" customFormat="1" ht="12.75">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219"/>
      <c r="AN267" s="9"/>
      <c r="AO267" s="9"/>
      <c r="AP267" s="9"/>
      <c r="AQ267" s="9"/>
      <c r="AR267" s="9"/>
      <c r="AS267" s="9"/>
      <c r="AT267" s="9"/>
      <c r="AU267" s="9"/>
      <c r="AV267" s="9"/>
      <c r="AW267" s="9"/>
      <c r="AX267" s="9"/>
      <c r="AY267" s="9"/>
      <c r="AZ267" s="9"/>
      <c r="BA267" s="9"/>
      <c r="BB267" s="9"/>
      <c r="BC267" s="9"/>
      <c r="BD267" s="9"/>
      <c r="BE267" s="9"/>
    </row>
    <row r="268" spans="2:57" s="8" customFormat="1" ht="12.75">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219"/>
      <c r="AN268" s="9"/>
      <c r="AO268" s="9"/>
      <c r="AP268" s="9"/>
      <c r="AQ268" s="9"/>
      <c r="AR268" s="9"/>
      <c r="AS268" s="9"/>
      <c r="AT268" s="9"/>
      <c r="AU268" s="9"/>
      <c r="AV268" s="9"/>
      <c r="AW268" s="9"/>
      <c r="AX268" s="9"/>
      <c r="AY268" s="9"/>
      <c r="AZ268" s="9"/>
      <c r="BA268" s="9"/>
      <c r="BB268" s="9"/>
      <c r="BC268" s="9"/>
      <c r="BD268" s="9"/>
      <c r="BE268" s="9"/>
    </row>
    <row r="269" spans="2:57" s="8" customFormat="1" ht="12.75">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219"/>
      <c r="AN269" s="9"/>
      <c r="AO269" s="9"/>
      <c r="AP269" s="9"/>
      <c r="AQ269" s="9"/>
      <c r="AR269" s="9"/>
      <c r="AS269" s="9"/>
      <c r="AT269" s="9"/>
      <c r="AU269" s="9"/>
      <c r="AV269" s="9"/>
      <c r="AW269" s="9"/>
      <c r="AX269" s="9"/>
      <c r="AY269" s="9"/>
      <c r="AZ269" s="9"/>
      <c r="BA269" s="9"/>
      <c r="BB269" s="9"/>
      <c r="BC269" s="9"/>
      <c r="BD269" s="9"/>
      <c r="BE269" s="9"/>
    </row>
    <row r="270" spans="2:57" s="8" customFormat="1" ht="12.75">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219"/>
      <c r="AN270" s="9"/>
      <c r="AO270" s="9"/>
      <c r="AP270" s="9"/>
      <c r="AQ270" s="9"/>
      <c r="AR270" s="9"/>
      <c r="AS270" s="9"/>
      <c r="AT270" s="9"/>
      <c r="AU270" s="9"/>
      <c r="AV270" s="9"/>
      <c r="AW270" s="9"/>
      <c r="AX270" s="9"/>
      <c r="AY270" s="9"/>
      <c r="AZ270" s="9"/>
      <c r="BA270" s="9"/>
      <c r="BB270" s="9"/>
      <c r="BC270" s="9"/>
      <c r="BD270" s="9"/>
      <c r="BE270" s="9"/>
    </row>
    <row r="271" spans="2:57" s="8" customFormat="1" ht="12.75">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219"/>
      <c r="AN271" s="9"/>
      <c r="AO271" s="9"/>
      <c r="AP271" s="9"/>
      <c r="AQ271" s="9"/>
      <c r="AR271" s="9"/>
      <c r="AS271" s="9"/>
      <c r="AT271" s="9"/>
      <c r="AU271" s="9"/>
      <c r="AV271" s="9"/>
      <c r="AW271" s="9"/>
      <c r="AX271" s="9"/>
      <c r="AY271" s="9"/>
      <c r="AZ271" s="9"/>
      <c r="BA271" s="9"/>
      <c r="BB271" s="9"/>
      <c r="BC271" s="9"/>
      <c r="BD271" s="9"/>
      <c r="BE271" s="9"/>
    </row>
    <row r="272" spans="2:57" s="8" customFormat="1" ht="12.75">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219"/>
      <c r="AN272" s="9"/>
      <c r="AO272" s="9"/>
      <c r="AP272" s="9"/>
      <c r="AQ272" s="9"/>
      <c r="AR272" s="9"/>
      <c r="AS272" s="9"/>
      <c r="AT272" s="9"/>
      <c r="AU272" s="9"/>
      <c r="AV272" s="9"/>
      <c r="AW272" s="9"/>
      <c r="AX272" s="9"/>
      <c r="AY272" s="9"/>
      <c r="AZ272" s="9"/>
      <c r="BA272" s="9"/>
      <c r="BB272" s="9"/>
      <c r="BC272" s="9"/>
      <c r="BD272" s="9"/>
      <c r="BE272" s="9"/>
    </row>
    <row r="273" spans="2:57" s="8" customFormat="1" ht="12.75">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219"/>
      <c r="AN273" s="9"/>
      <c r="AO273" s="9"/>
      <c r="AP273" s="9"/>
      <c r="AQ273" s="9"/>
      <c r="AR273" s="9"/>
      <c r="AS273" s="9"/>
      <c r="AT273" s="9"/>
      <c r="AU273" s="9"/>
      <c r="AV273" s="9"/>
      <c r="AW273" s="9"/>
      <c r="AX273" s="9"/>
      <c r="AY273" s="9"/>
      <c r="AZ273" s="9"/>
      <c r="BA273" s="9"/>
      <c r="BB273" s="9"/>
      <c r="BC273" s="9"/>
      <c r="BD273" s="9"/>
      <c r="BE273" s="9"/>
    </row>
    <row r="274" spans="2:57" s="8" customFormat="1" ht="12.75">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219"/>
      <c r="AN274" s="9"/>
      <c r="AO274" s="9"/>
      <c r="AP274" s="9"/>
      <c r="AQ274" s="9"/>
      <c r="AR274" s="9"/>
      <c r="AS274" s="9"/>
      <c r="AT274" s="9"/>
      <c r="AU274" s="9"/>
      <c r="AV274" s="9"/>
      <c r="AW274" s="9"/>
      <c r="AX274" s="9"/>
      <c r="AY274" s="9"/>
      <c r="AZ274" s="9"/>
      <c r="BA274" s="9"/>
      <c r="BB274" s="9"/>
      <c r="BC274" s="9"/>
      <c r="BD274" s="9"/>
      <c r="BE274" s="9"/>
    </row>
    <row r="275" spans="2:57" s="8" customFormat="1" ht="12.75">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219"/>
      <c r="AN275" s="9"/>
      <c r="AO275" s="9"/>
      <c r="AP275" s="9"/>
      <c r="AQ275" s="9"/>
      <c r="AR275" s="9"/>
      <c r="AS275" s="9"/>
      <c r="AT275" s="9"/>
      <c r="AU275" s="9"/>
      <c r="AV275" s="9"/>
      <c r="AW275" s="9"/>
      <c r="AX275" s="9"/>
      <c r="AY275" s="9"/>
      <c r="AZ275" s="9"/>
      <c r="BA275" s="9"/>
      <c r="BB275" s="9"/>
      <c r="BC275" s="9"/>
      <c r="BD275" s="9"/>
      <c r="BE275" s="9"/>
    </row>
    <row r="276" spans="2:57" s="8" customFormat="1" ht="12.75">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219"/>
      <c r="AN276" s="9"/>
      <c r="AO276" s="9"/>
      <c r="AP276" s="9"/>
      <c r="AQ276" s="9"/>
      <c r="AR276" s="9"/>
      <c r="AS276" s="9"/>
      <c r="AT276" s="9"/>
      <c r="AU276" s="9"/>
      <c r="AV276" s="9"/>
      <c r="AW276" s="9"/>
      <c r="AX276" s="9"/>
      <c r="AY276" s="9"/>
      <c r="AZ276" s="9"/>
      <c r="BA276" s="9"/>
      <c r="BB276" s="9"/>
      <c r="BC276" s="9"/>
      <c r="BD276" s="9"/>
      <c r="BE276" s="9"/>
    </row>
    <row r="277" spans="2:57" s="8" customFormat="1" ht="12.75">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219"/>
      <c r="AN277" s="9"/>
      <c r="AO277" s="9"/>
      <c r="AP277" s="9"/>
      <c r="AQ277" s="9"/>
      <c r="AR277" s="9"/>
      <c r="AS277" s="9"/>
      <c r="AT277" s="9"/>
      <c r="AU277" s="9"/>
      <c r="AV277" s="9"/>
      <c r="AW277" s="9"/>
      <c r="AX277" s="9"/>
      <c r="AY277" s="9"/>
      <c r="AZ277" s="9"/>
      <c r="BA277" s="9"/>
      <c r="BB277" s="9"/>
      <c r="BC277" s="9"/>
      <c r="BD277" s="9"/>
      <c r="BE277" s="9"/>
    </row>
    <row r="278" spans="2:57" s="8" customFormat="1" ht="12.75">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219"/>
      <c r="AN278" s="9"/>
      <c r="AO278" s="9"/>
      <c r="AP278" s="9"/>
      <c r="AQ278" s="9"/>
      <c r="AR278" s="9"/>
      <c r="AS278" s="9"/>
      <c r="AT278" s="9"/>
      <c r="AU278" s="9"/>
      <c r="AV278" s="9"/>
      <c r="AW278" s="9"/>
      <c r="AX278" s="9"/>
      <c r="AY278" s="9"/>
      <c r="AZ278" s="9"/>
      <c r="BA278" s="9"/>
      <c r="BB278" s="9"/>
      <c r="BC278" s="9"/>
      <c r="BD278" s="9"/>
      <c r="BE278" s="9"/>
    </row>
    <row r="279" spans="2:57" s="8" customFormat="1" ht="12.75">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219"/>
      <c r="AN279" s="9"/>
      <c r="AO279" s="9"/>
      <c r="AP279" s="9"/>
      <c r="AQ279" s="9"/>
      <c r="AR279" s="9"/>
      <c r="AS279" s="9"/>
      <c r="AT279" s="9"/>
      <c r="AU279" s="9"/>
      <c r="AV279" s="9"/>
      <c r="AW279" s="9"/>
      <c r="AX279" s="9"/>
      <c r="AY279" s="9"/>
      <c r="AZ279" s="9"/>
      <c r="BA279" s="9"/>
      <c r="BB279" s="9"/>
      <c r="BC279" s="9"/>
      <c r="BD279" s="9"/>
      <c r="BE279" s="9"/>
    </row>
    <row r="280" spans="2:57" s="8" customFormat="1" ht="12.75">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219"/>
      <c r="AN280" s="9"/>
      <c r="AO280" s="9"/>
      <c r="AP280" s="9"/>
      <c r="AQ280" s="9"/>
      <c r="AR280" s="9"/>
      <c r="AS280" s="9"/>
      <c r="AT280" s="9"/>
      <c r="AU280" s="9"/>
      <c r="AV280" s="9"/>
      <c r="AW280" s="9"/>
      <c r="AX280" s="9"/>
      <c r="AY280" s="9"/>
      <c r="AZ280" s="9"/>
      <c r="BA280" s="9"/>
      <c r="BB280" s="9"/>
      <c r="BC280" s="9"/>
      <c r="BD280" s="9"/>
      <c r="BE280" s="9"/>
    </row>
    <row r="281" spans="2:57" s="8" customFormat="1" ht="12.75">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219"/>
      <c r="AN281" s="9"/>
      <c r="AO281" s="9"/>
      <c r="AP281" s="9"/>
      <c r="AQ281" s="9"/>
      <c r="AR281" s="9"/>
      <c r="AS281" s="9"/>
      <c r="AT281" s="9"/>
      <c r="AU281" s="9"/>
      <c r="AV281" s="9"/>
      <c r="AW281" s="9"/>
      <c r="AX281" s="9"/>
      <c r="AY281" s="9"/>
      <c r="AZ281" s="9"/>
      <c r="BA281" s="9"/>
      <c r="BB281" s="9"/>
      <c r="BC281" s="9"/>
      <c r="BD281" s="9"/>
      <c r="BE281" s="9"/>
    </row>
    <row r="282" spans="2:57" s="8" customFormat="1" ht="12.75">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219"/>
      <c r="AN282" s="9"/>
      <c r="AO282" s="9"/>
      <c r="AP282" s="9"/>
      <c r="AQ282" s="9"/>
      <c r="AR282" s="9"/>
      <c r="AS282" s="9"/>
      <c r="AT282" s="9"/>
      <c r="AU282" s="9"/>
      <c r="AV282" s="9"/>
      <c r="AW282" s="9"/>
      <c r="AX282" s="9"/>
      <c r="AY282" s="9"/>
      <c r="AZ282" s="9"/>
      <c r="BA282" s="9"/>
      <c r="BB282" s="9"/>
      <c r="BC282" s="9"/>
      <c r="BD282" s="9"/>
      <c r="BE282" s="9"/>
    </row>
    <row r="283" spans="2:57" s="8" customFormat="1" ht="12.75">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219"/>
      <c r="AN283" s="9"/>
      <c r="AO283" s="9"/>
      <c r="AP283" s="9"/>
      <c r="AQ283" s="9"/>
      <c r="AR283" s="9"/>
      <c r="AS283" s="9"/>
      <c r="AT283" s="9"/>
      <c r="AU283" s="9"/>
      <c r="AV283" s="9"/>
      <c r="AW283" s="9"/>
      <c r="AX283" s="9"/>
      <c r="AY283" s="9"/>
      <c r="AZ283" s="9"/>
      <c r="BA283" s="9"/>
      <c r="BB283" s="9"/>
      <c r="BC283" s="9"/>
      <c r="BD283" s="9"/>
      <c r="BE283" s="9"/>
    </row>
    <row r="284" spans="2:57" s="8" customFormat="1" ht="12.75">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219"/>
      <c r="AN284" s="9"/>
      <c r="AO284" s="9"/>
      <c r="AP284" s="9"/>
      <c r="AQ284" s="9"/>
      <c r="AR284" s="9"/>
      <c r="AS284" s="9"/>
      <c r="AT284" s="9"/>
      <c r="AU284" s="9"/>
      <c r="AV284" s="9"/>
      <c r="AW284" s="9"/>
      <c r="AX284" s="9"/>
      <c r="AY284" s="9"/>
      <c r="AZ284" s="9"/>
      <c r="BA284" s="9"/>
      <c r="BB284" s="9"/>
      <c r="BC284" s="9"/>
      <c r="BD284" s="9"/>
      <c r="BE284" s="9"/>
    </row>
    <row r="285" spans="2:57" s="8" customFormat="1" ht="12.75">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219"/>
      <c r="AN285" s="9"/>
      <c r="AO285" s="9"/>
      <c r="AP285" s="9"/>
      <c r="AQ285" s="9"/>
      <c r="AR285" s="9"/>
      <c r="AS285" s="9"/>
      <c r="AT285" s="9"/>
      <c r="AU285" s="9"/>
      <c r="AV285" s="9"/>
      <c r="AW285" s="9"/>
      <c r="AX285" s="9"/>
      <c r="AY285" s="9"/>
      <c r="AZ285" s="9"/>
      <c r="BA285" s="9"/>
      <c r="BB285" s="9"/>
      <c r="BC285" s="9"/>
      <c r="BD285" s="9"/>
      <c r="BE285" s="9"/>
    </row>
    <row r="286" spans="2:57" s="8" customFormat="1" ht="12.75">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219"/>
      <c r="AN286" s="9"/>
      <c r="AO286" s="9"/>
      <c r="AP286" s="9"/>
      <c r="AQ286" s="9"/>
      <c r="AR286" s="9"/>
      <c r="AS286" s="9"/>
      <c r="AT286" s="9"/>
      <c r="AU286" s="9"/>
      <c r="AV286" s="9"/>
      <c r="AW286" s="9"/>
      <c r="AX286" s="9"/>
      <c r="AY286" s="9"/>
      <c r="AZ286" s="9"/>
      <c r="BA286" s="9"/>
      <c r="BB286" s="9"/>
      <c r="BC286" s="9"/>
      <c r="BD286" s="9"/>
      <c r="BE286" s="9"/>
    </row>
    <row r="287" spans="2:57" s="8" customFormat="1" ht="12.75">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219"/>
      <c r="AN287" s="9"/>
      <c r="AO287" s="9"/>
      <c r="AP287" s="9"/>
      <c r="AQ287" s="9"/>
      <c r="AR287" s="9"/>
      <c r="AS287" s="9"/>
      <c r="AT287" s="9"/>
      <c r="AU287" s="9"/>
      <c r="AV287" s="9"/>
      <c r="AW287" s="9"/>
      <c r="AX287" s="9"/>
      <c r="AY287" s="9"/>
      <c r="AZ287" s="9"/>
      <c r="BA287" s="9"/>
      <c r="BB287" s="9"/>
      <c r="BC287" s="9"/>
      <c r="BD287" s="9"/>
      <c r="BE287" s="9"/>
    </row>
    <row r="288" spans="2:57" s="8" customFormat="1" ht="12.75">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219"/>
      <c r="AN288" s="9"/>
      <c r="AO288" s="9"/>
      <c r="AP288" s="9"/>
      <c r="AQ288" s="9"/>
      <c r="AR288" s="9"/>
      <c r="AS288" s="9"/>
      <c r="AT288" s="9"/>
      <c r="AU288" s="9"/>
      <c r="AV288" s="9"/>
      <c r="AW288" s="9"/>
      <c r="AX288" s="9"/>
      <c r="AY288" s="9"/>
      <c r="AZ288" s="9"/>
      <c r="BA288" s="9"/>
      <c r="BB288" s="9"/>
      <c r="BC288" s="9"/>
      <c r="BD288" s="9"/>
      <c r="BE288" s="9"/>
    </row>
    <row r="289" spans="2:57" s="8" customFormat="1" ht="12.75">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219"/>
      <c r="AN289" s="9"/>
      <c r="AO289" s="9"/>
      <c r="AP289" s="9"/>
      <c r="AQ289" s="9"/>
      <c r="AR289" s="9"/>
      <c r="AS289" s="9"/>
      <c r="AT289" s="9"/>
      <c r="AU289" s="9"/>
      <c r="AV289" s="9"/>
      <c r="AW289" s="9"/>
      <c r="AX289" s="9"/>
      <c r="AY289" s="9"/>
      <c r="AZ289" s="9"/>
      <c r="BA289" s="9"/>
      <c r="BB289" s="9"/>
      <c r="BC289" s="9"/>
      <c r="BD289" s="9"/>
      <c r="BE289" s="9"/>
    </row>
    <row r="290" spans="2:57" s="8" customFormat="1" ht="12.75">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219"/>
      <c r="AN290" s="9"/>
      <c r="AO290" s="9"/>
      <c r="AP290" s="9"/>
      <c r="AQ290" s="9"/>
      <c r="AR290" s="9"/>
      <c r="AS290" s="9"/>
      <c r="AT290" s="9"/>
      <c r="AU290" s="9"/>
      <c r="AV290" s="9"/>
      <c r="AW290" s="9"/>
      <c r="AX290" s="9"/>
      <c r="AY290" s="9"/>
      <c r="AZ290" s="9"/>
      <c r="BA290" s="9"/>
      <c r="BB290" s="9"/>
      <c r="BC290" s="9"/>
      <c r="BD290" s="9"/>
      <c r="BE290" s="9"/>
    </row>
    <row r="291" spans="2:57" s="8" customFormat="1" ht="12.75">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219"/>
      <c r="AN291" s="9"/>
      <c r="AO291" s="9"/>
      <c r="AP291" s="9"/>
      <c r="AQ291" s="9"/>
      <c r="AR291" s="9"/>
      <c r="AS291" s="9"/>
      <c r="AT291" s="9"/>
      <c r="AU291" s="9"/>
      <c r="AV291" s="9"/>
      <c r="AW291" s="9"/>
      <c r="AX291" s="9"/>
      <c r="AY291" s="9"/>
      <c r="AZ291" s="9"/>
      <c r="BA291" s="9"/>
      <c r="BB291" s="9"/>
      <c r="BC291" s="9"/>
      <c r="BD291" s="9"/>
      <c r="BE291" s="9"/>
    </row>
    <row r="292" spans="2:57" s="8" customFormat="1" ht="12.75">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219"/>
      <c r="AN292" s="9"/>
      <c r="AO292" s="9"/>
      <c r="AP292" s="9"/>
      <c r="AQ292" s="9"/>
      <c r="AR292" s="9"/>
      <c r="AS292" s="9"/>
      <c r="AT292" s="9"/>
      <c r="AU292" s="9"/>
      <c r="AV292" s="9"/>
      <c r="AW292" s="9"/>
      <c r="AX292" s="9"/>
      <c r="AY292" s="9"/>
      <c r="AZ292" s="9"/>
      <c r="BA292" s="9"/>
      <c r="BB292" s="9"/>
      <c r="BC292" s="9"/>
      <c r="BD292" s="9"/>
      <c r="BE292" s="9"/>
    </row>
    <row r="293" spans="2:57" s="8" customFormat="1" ht="12.75">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219"/>
      <c r="AN293" s="9"/>
      <c r="AO293" s="9"/>
      <c r="AP293" s="9"/>
      <c r="AQ293" s="9"/>
      <c r="AR293" s="9"/>
      <c r="AS293" s="9"/>
      <c r="AT293" s="9"/>
      <c r="AU293" s="9"/>
      <c r="AV293" s="9"/>
      <c r="AW293" s="9"/>
      <c r="AX293" s="9"/>
      <c r="AY293" s="9"/>
      <c r="AZ293" s="9"/>
      <c r="BA293" s="9"/>
      <c r="BB293" s="9"/>
      <c r="BC293" s="9"/>
      <c r="BD293" s="9"/>
      <c r="BE293" s="9"/>
    </row>
    <row r="294" spans="2:57" s="8" customFormat="1" ht="12.75">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219"/>
      <c r="AN294" s="9"/>
      <c r="AO294" s="9"/>
      <c r="AP294" s="9"/>
      <c r="AQ294" s="9"/>
      <c r="AR294" s="9"/>
      <c r="AS294" s="9"/>
      <c r="AT294" s="9"/>
      <c r="AU294" s="9"/>
      <c r="AV294" s="9"/>
      <c r="AW294" s="9"/>
      <c r="AX294" s="9"/>
      <c r="AY294" s="9"/>
      <c r="AZ294" s="9"/>
      <c r="BA294" s="9"/>
      <c r="BB294" s="9"/>
      <c r="BC294" s="9"/>
      <c r="BD294" s="9"/>
      <c r="BE294" s="9"/>
    </row>
    <row r="295" spans="2:57" s="8" customFormat="1" ht="12.75">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219"/>
      <c r="AN295" s="9"/>
      <c r="AO295" s="9"/>
      <c r="AP295" s="9"/>
      <c r="AQ295" s="9"/>
      <c r="AR295" s="9"/>
      <c r="AS295" s="9"/>
      <c r="AT295" s="9"/>
      <c r="AU295" s="9"/>
      <c r="AV295" s="9"/>
      <c r="AW295" s="9"/>
      <c r="AX295" s="9"/>
      <c r="AY295" s="9"/>
      <c r="AZ295" s="9"/>
      <c r="BA295" s="9"/>
      <c r="BB295" s="9"/>
      <c r="BC295" s="9"/>
      <c r="BD295" s="9"/>
      <c r="BE295" s="9"/>
    </row>
    <row r="296" spans="2:57" s="8" customFormat="1" ht="12.75">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219"/>
      <c r="AN296" s="9"/>
      <c r="AO296" s="9"/>
      <c r="AP296" s="9"/>
      <c r="AQ296" s="9"/>
      <c r="AR296" s="9"/>
      <c r="AS296" s="9"/>
      <c r="AT296" s="9"/>
      <c r="AU296" s="9"/>
      <c r="AV296" s="9"/>
      <c r="AW296" s="9"/>
      <c r="AX296" s="9"/>
      <c r="AY296" s="9"/>
      <c r="AZ296" s="9"/>
      <c r="BA296" s="9"/>
      <c r="BB296" s="9"/>
      <c r="BC296" s="9"/>
      <c r="BD296" s="9"/>
      <c r="BE296" s="9"/>
    </row>
    <row r="297" spans="2:57" s="8" customFormat="1" ht="12.75">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219"/>
      <c r="AN297" s="9"/>
      <c r="AO297" s="9"/>
      <c r="AP297" s="9"/>
      <c r="AQ297" s="9"/>
      <c r="AR297" s="9"/>
      <c r="AS297" s="9"/>
      <c r="AT297" s="9"/>
      <c r="AU297" s="9"/>
      <c r="AV297" s="9"/>
      <c r="AW297" s="9"/>
      <c r="AX297" s="9"/>
      <c r="AY297" s="9"/>
      <c r="AZ297" s="9"/>
      <c r="BA297" s="9"/>
      <c r="BB297" s="9"/>
      <c r="BC297" s="9"/>
      <c r="BD297" s="9"/>
      <c r="BE297" s="9"/>
    </row>
    <row r="298" spans="2:57" s="8" customFormat="1" ht="12.75">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219"/>
      <c r="AN298" s="9"/>
      <c r="AO298" s="9"/>
      <c r="AP298" s="9"/>
      <c r="AQ298" s="9"/>
      <c r="AR298" s="9"/>
      <c r="AS298" s="9"/>
      <c r="AT298" s="9"/>
      <c r="AU298" s="9"/>
      <c r="AV298" s="9"/>
      <c r="AW298" s="9"/>
      <c r="AX298" s="9"/>
      <c r="AY298" s="9"/>
      <c r="AZ298" s="9"/>
      <c r="BA298" s="9"/>
      <c r="BB298" s="9"/>
      <c r="BC298" s="9"/>
      <c r="BD298" s="9"/>
      <c r="BE298" s="9"/>
    </row>
    <row r="299" spans="2:57" s="8" customFormat="1" ht="12.75">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219"/>
      <c r="AN299" s="9"/>
      <c r="AO299" s="9"/>
      <c r="AP299" s="9"/>
      <c r="AQ299" s="9"/>
      <c r="AR299" s="9"/>
      <c r="AS299" s="9"/>
      <c r="AT299" s="9"/>
      <c r="AU299" s="9"/>
      <c r="AV299" s="9"/>
      <c r="AW299" s="9"/>
      <c r="AX299" s="9"/>
      <c r="AY299" s="9"/>
      <c r="AZ299" s="9"/>
      <c r="BA299" s="9"/>
      <c r="BB299" s="9"/>
      <c r="BC299" s="9"/>
      <c r="BD299" s="9"/>
      <c r="BE299" s="9"/>
    </row>
    <row r="300" spans="2:57" s="8" customFormat="1" ht="12.75">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219"/>
      <c r="AN300" s="9"/>
      <c r="AO300" s="9"/>
      <c r="AP300" s="9"/>
      <c r="AQ300" s="9"/>
      <c r="AR300" s="9"/>
      <c r="AS300" s="9"/>
      <c r="AT300" s="9"/>
      <c r="AU300" s="9"/>
      <c r="AV300" s="9"/>
      <c r="AW300" s="9"/>
      <c r="AX300" s="9"/>
      <c r="AY300" s="9"/>
      <c r="AZ300" s="9"/>
      <c r="BA300" s="9"/>
      <c r="BB300" s="9"/>
      <c r="BC300" s="9"/>
      <c r="BD300" s="9"/>
      <c r="BE300" s="9"/>
    </row>
    <row r="301" spans="2:57" s="8" customFormat="1" ht="12.75">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219"/>
      <c r="AN301" s="9"/>
      <c r="AO301" s="9"/>
      <c r="AP301" s="9"/>
      <c r="AQ301" s="9"/>
      <c r="AR301" s="9"/>
      <c r="AS301" s="9"/>
      <c r="AT301" s="9"/>
      <c r="AU301" s="9"/>
      <c r="AV301" s="9"/>
      <c r="AW301" s="9"/>
      <c r="AX301" s="9"/>
      <c r="AY301" s="9"/>
      <c r="AZ301" s="9"/>
      <c r="BA301" s="9"/>
      <c r="BB301" s="9"/>
      <c r="BC301" s="9"/>
      <c r="BD301" s="9"/>
      <c r="BE301" s="9"/>
    </row>
    <row r="302" spans="2:57" s="8" customFormat="1" ht="12.75">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219"/>
      <c r="AN302" s="9"/>
      <c r="AO302" s="9"/>
      <c r="AP302" s="9"/>
      <c r="AQ302" s="9"/>
      <c r="AR302" s="9"/>
      <c r="AS302" s="9"/>
      <c r="AT302" s="9"/>
      <c r="AU302" s="9"/>
      <c r="AV302" s="9"/>
      <c r="AW302" s="9"/>
      <c r="AX302" s="9"/>
      <c r="AY302" s="9"/>
      <c r="AZ302" s="9"/>
      <c r="BA302" s="9"/>
      <c r="BB302" s="9"/>
      <c r="BC302" s="9"/>
      <c r="BD302" s="9"/>
      <c r="BE302" s="9"/>
    </row>
    <row r="303" spans="2:57" s="8" customFormat="1" ht="12.75">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219"/>
      <c r="AN303" s="9"/>
      <c r="AO303" s="9"/>
      <c r="AP303" s="9"/>
      <c r="AQ303" s="9"/>
      <c r="AR303" s="9"/>
      <c r="AS303" s="9"/>
      <c r="AT303" s="9"/>
      <c r="AU303" s="9"/>
      <c r="AV303" s="9"/>
      <c r="AW303" s="9"/>
      <c r="AX303" s="9"/>
      <c r="AY303" s="9"/>
      <c r="AZ303" s="9"/>
      <c r="BA303" s="9"/>
      <c r="BB303" s="9"/>
      <c r="BC303" s="9"/>
      <c r="BD303" s="9"/>
      <c r="BE303" s="9"/>
    </row>
    <row r="304" spans="2:57" s="8" customFormat="1" ht="12.75">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219"/>
      <c r="AN304" s="9"/>
      <c r="AO304" s="9"/>
      <c r="AP304" s="9"/>
      <c r="AQ304" s="9"/>
      <c r="AR304" s="9"/>
      <c r="AS304" s="9"/>
      <c r="AT304" s="9"/>
      <c r="AU304" s="9"/>
      <c r="AV304" s="9"/>
      <c r="AW304" s="9"/>
      <c r="AX304" s="9"/>
      <c r="AY304" s="9"/>
      <c r="AZ304" s="9"/>
      <c r="BA304" s="9"/>
      <c r="BB304" s="9"/>
      <c r="BC304" s="9"/>
      <c r="BD304" s="9"/>
      <c r="BE304" s="9"/>
    </row>
    <row r="305" spans="2:57" s="8" customFormat="1" ht="12.75">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219"/>
      <c r="AN305" s="9"/>
      <c r="AO305" s="9"/>
      <c r="AP305" s="9"/>
      <c r="AQ305" s="9"/>
      <c r="AR305" s="9"/>
      <c r="AS305" s="9"/>
      <c r="AT305" s="9"/>
      <c r="AU305" s="9"/>
      <c r="AV305" s="9"/>
      <c r="AW305" s="9"/>
      <c r="AX305" s="9"/>
      <c r="AY305" s="9"/>
      <c r="AZ305" s="9"/>
      <c r="BA305" s="9"/>
      <c r="BB305" s="9"/>
      <c r="BC305" s="9"/>
      <c r="BD305" s="9"/>
      <c r="BE305" s="9"/>
    </row>
    <row r="306" spans="2:57" s="8" customFormat="1" ht="12.75">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219"/>
      <c r="AN306" s="9"/>
      <c r="AO306" s="9"/>
      <c r="AP306" s="9"/>
      <c r="AQ306" s="9"/>
      <c r="AR306" s="9"/>
      <c r="AS306" s="9"/>
      <c r="AT306" s="9"/>
      <c r="AU306" s="9"/>
      <c r="AV306" s="9"/>
      <c r="AW306" s="9"/>
      <c r="AX306" s="9"/>
      <c r="AY306" s="9"/>
      <c r="AZ306" s="9"/>
      <c r="BA306" s="9"/>
      <c r="BB306" s="9"/>
      <c r="BC306" s="9"/>
      <c r="BD306" s="9"/>
      <c r="BE306" s="9"/>
    </row>
    <row r="307" spans="2:57" s="8" customFormat="1" ht="12.75">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219"/>
      <c r="AN307" s="9"/>
      <c r="AO307" s="9"/>
      <c r="AP307" s="9"/>
      <c r="AQ307" s="9"/>
      <c r="AR307" s="9"/>
      <c r="AS307" s="9"/>
      <c r="AT307" s="9"/>
      <c r="AU307" s="9"/>
      <c r="AV307" s="9"/>
      <c r="AW307" s="9"/>
      <c r="AX307" s="9"/>
      <c r="AY307" s="9"/>
      <c r="AZ307" s="9"/>
      <c r="BA307" s="9"/>
      <c r="BB307" s="9"/>
      <c r="BC307" s="9"/>
      <c r="BD307" s="9"/>
      <c r="BE307" s="9"/>
    </row>
    <row r="308" spans="2:57" s="8" customFormat="1" ht="12.75">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219"/>
      <c r="AN308" s="9"/>
      <c r="AO308" s="9"/>
      <c r="AP308" s="9"/>
      <c r="AQ308" s="9"/>
      <c r="AR308" s="9"/>
      <c r="AS308" s="9"/>
      <c r="AT308" s="9"/>
      <c r="AU308" s="9"/>
      <c r="AV308" s="9"/>
      <c r="AW308" s="9"/>
      <c r="AX308" s="9"/>
      <c r="AY308" s="9"/>
      <c r="AZ308" s="9"/>
      <c r="BA308" s="9"/>
      <c r="BB308" s="9"/>
      <c r="BC308" s="9"/>
      <c r="BD308" s="9"/>
      <c r="BE308" s="9"/>
    </row>
    <row r="309" spans="2:57" s="8" customFormat="1" ht="12.75">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219"/>
      <c r="AN309" s="9"/>
      <c r="AO309" s="9"/>
      <c r="AP309" s="9"/>
      <c r="AQ309" s="9"/>
      <c r="AR309" s="9"/>
      <c r="AS309" s="9"/>
      <c r="AT309" s="9"/>
      <c r="AU309" s="9"/>
      <c r="AV309" s="9"/>
      <c r="AW309" s="9"/>
      <c r="AX309" s="9"/>
      <c r="AY309" s="9"/>
      <c r="AZ309" s="9"/>
      <c r="BA309" s="9"/>
      <c r="BB309" s="9"/>
      <c r="BC309" s="9"/>
      <c r="BD309" s="9"/>
      <c r="BE309" s="9"/>
    </row>
    <row r="310" spans="2:57" s="8" customFormat="1" ht="12.75">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219"/>
      <c r="AN310" s="9"/>
      <c r="AO310" s="9"/>
      <c r="AP310" s="9"/>
      <c r="AQ310" s="9"/>
      <c r="AR310" s="9"/>
      <c r="AS310" s="9"/>
      <c r="AT310" s="9"/>
      <c r="AU310" s="9"/>
      <c r="AV310" s="9"/>
      <c r="AW310" s="9"/>
      <c r="AX310" s="9"/>
      <c r="AY310" s="9"/>
      <c r="AZ310" s="9"/>
      <c r="BA310" s="9"/>
      <c r="BB310" s="9"/>
      <c r="BC310" s="9"/>
      <c r="BD310" s="9"/>
      <c r="BE310" s="9"/>
    </row>
    <row r="311" spans="2:57" s="8" customFormat="1" ht="12.75">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219"/>
      <c r="AN311" s="9"/>
      <c r="AO311" s="9"/>
      <c r="AP311" s="9"/>
      <c r="AQ311" s="9"/>
      <c r="AR311" s="9"/>
      <c r="AS311" s="9"/>
      <c r="AT311" s="9"/>
      <c r="AU311" s="9"/>
      <c r="AV311" s="9"/>
      <c r="AW311" s="9"/>
      <c r="AX311" s="9"/>
      <c r="AY311" s="9"/>
      <c r="AZ311" s="9"/>
      <c r="BA311" s="9"/>
      <c r="BB311" s="9"/>
      <c r="BC311" s="9"/>
      <c r="BD311" s="9"/>
      <c r="BE311" s="9"/>
    </row>
    <row r="312" spans="2:57" s="8" customFormat="1" ht="12.75">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219"/>
      <c r="AN312" s="9"/>
      <c r="AO312" s="9"/>
      <c r="AP312" s="9"/>
      <c r="AQ312" s="9"/>
      <c r="AR312" s="9"/>
      <c r="AS312" s="9"/>
      <c r="AT312" s="9"/>
      <c r="AU312" s="9"/>
      <c r="AV312" s="9"/>
      <c r="AW312" s="9"/>
      <c r="AX312" s="9"/>
      <c r="AY312" s="9"/>
      <c r="AZ312" s="9"/>
      <c r="BA312" s="9"/>
      <c r="BB312" s="9"/>
      <c r="BC312" s="9"/>
      <c r="BD312" s="9"/>
      <c r="BE312" s="9"/>
    </row>
    <row r="313" spans="2:57" s="8" customFormat="1" ht="12.75">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219"/>
      <c r="AN313" s="9"/>
      <c r="AO313" s="9"/>
      <c r="AP313" s="9"/>
      <c r="AQ313" s="9"/>
      <c r="AR313" s="9"/>
      <c r="AS313" s="9"/>
      <c r="AT313" s="9"/>
      <c r="AU313" s="9"/>
      <c r="AV313" s="9"/>
      <c r="AW313" s="9"/>
      <c r="AX313" s="9"/>
      <c r="AY313" s="9"/>
      <c r="AZ313" s="9"/>
      <c r="BA313" s="9"/>
      <c r="BB313" s="9"/>
      <c r="BC313" s="9"/>
      <c r="BD313" s="9"/>
      <c r="BE313" s="9"/>
    </row>
    <row r="314" spans="2:57" s="8" customFormat="1" ht="12.75">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219"/>
      <c r="AN314" s="9"/>
      <c r="AO314" s="9"/>
      <c r="AP314" s="9"/>
      <c r="AQ314" s="9"/>
      <c r="AR314" s="9"/>
      <c r="AS314" s="9"/>
      <c r="AT314" s="9"/>
      <c r="AU314" s="9"/>
      <c r="AV314" s="9"/>
      <c r="AW314" s="9"/>
      <c r="AX314" s="9"/>
      <c r="AY314" s="9"/>
      <c r="AZ314" s="9"/>
      <c r="BA314" s="9"/>
      <c r="BB314" s="9"/>
      <c r="BC314" s="9"/>
      <c r="BD314" s="9"/>
      <c r="BE314" s="9"/>
    </row>
    <row r="315" spans="2:57" s="8" customFormat="1" ht="12.75">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219"/>
      <c r="AN315" s="9"/>
      <c r="AO315" s="9"/>
      <c r="AP315" s="9"/>
      <c r="AQ315" s="9"/>
      <c r="AR315" s="9"/>
      <c r="AS315" s="9"/>
      <c r="AT315" s="9"/>
      <c r="AU315" s="9"/>
      <c r="AV315" s="9"/>
      <c r="AW315" s="9"/>
      <c r="AX315" s="9"/>
      <c r="AY315" s="9"/>
      <c r="AZ315" s="9"/>
      <c r="BA315" s="9"/>
      <c r="BB315" s="9"/>
      <c r="BC315" s="9"/>
      <c r="BD315" s="9"/>
      <c r="BE315" s="9"/>
    </row>
    <row r="316" spans="2:57" s="8" customFormat="1" ht="12.75">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219"/>
      <c r="AN316" s="9"/>
      <c r="AO316" s="9"/>
      <c r="AP316" s="9"/>
      <c r="AQ316" s="9"/>
      <c r="AR316" s="9"/>
      <c r="AS316" s="9"/>
      <c r="AT316" s="9"/>
      <c r="AU316" s="9"/>
      <c r="AV316" s="9"/>
      <c r="AW316" s="9"/>
      <c r="AX316" s="9"/>
      <c r="AY316" s="9"/>
      <c r="AZ316" s="9"/>
      <c r="BA316" s="9"/>
      <c r="BB316" s="9"/>
      <c r="BC316" s="9"/>
      <c r="BD316" s="9"/>
      <c r="BE316" s="9"/>
    </row>
    <row r="317" spans="2:57" s="8" customFormat="1" ht="12.75">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219"/>
      <c r="AN317" s="9"/>
      <c r="AO317" s="9"/>
      <c r="AP317" s="9"/>
      <c r="AQ317" s="9"/>
      <c r="AR317" s="9"/>
      <c r="AS317" s="9"/>
      <c r="AT317" s="9"/>
      <c r="AU317" s="9"/>
      <c r="AV317" s="9"/>
      <c r="AW317" s="9"/>
      <c r="AX317" s="9"/>
      <c r="AY317" s="9"/>
      <c r="AZ317" s="9"/>
      <c r="BA317" s="9"/>
      <c r="BB317" s="9"/>
      <c r="BC317" s="9"/>
      <c r="BD317" s="9"/>
      <c r="BE317" s="9"/>
    </row>
    <row r="318" spans="2:57" s="8" customFormat="1" ht="12.75">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219"/>
      <c r="AN318" s="9"/>
      <c r="AO318" s="9"/>
      <c r="AP318" s="9"/>
      <c r="AQ318" s="9"/>
      <c r="AR318" s="9"/>
      <c r="AS318" s="9"/>
      <c r="AT318" s="9"/>
      <c r="AU318" s="9"/>
      <c r="AV318" s="9"/>
      <c r="AW318" s="9"/>
      <c r="AX318" s="9"/>
      <c r="AY318" s="9"/>
      <c r="AZ318" s="9"/>
      <c r="BA318" s="9"/>
      <c r="BB318" s="9"/>
      <c r="BC318" s="9"/>
      <c r="BD318" s="9"/>
      <c r="BE318" s="9"/>
    </row>
    <row r="319" spans="2:57" s="8" customFormat="1" ht="12.75">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219"/>
      <c r="AN319" s="9"/>
      <c r="AO319" s="9"/>
      <c r="AP319" s="9"/>
      <c r="AQ319" s="9"/>
      <c r="AR319" s="9"/>
      <c r="AS319" s="9"/>
      <c r="AT319" s="9"/>
      <c r="AU319" s="9"/>
      <c r="AV319" s="9"/>
      <c r="AW319" s="9"/>
      <c r="AX319" s="9"/>
      <c r="AY319" s="9"/>
      <c r="AZ319" s="9"/>
      <c r="BA319" s="9"/>
      <c r="BB319" s="9"/>
      <c r="BC319" s="9"/>
      <c r="BD319" s="9"/>
      <c r="BE319" s="9"/>
    </row>
    <row r="320" spans="2:57" s="8" customFormat="1" ht="12.75">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219"/>
      <c r="AN320" s="9"/>
      <c r="AO320" s="9"/>
      <c r="AP320" s="9"/>
      <c r="AQ320" s="9"/>
      <c r="AR320" s="9"/>
      <c r="AS320" s="9"/>
      <c r="AT320" s="9"/>
      <c r="AU320" s="9"/>
      <c r="AV320" s="9"/>
      <c r="AW320" s="9"/>
      <c r="AX320" s="9"/>
      <c r="AY320" s="9"/>
      <c r="AZ320" s="9"/>
      <c r="BA320" s="9"/>
      <c r="BB320" s="9"/>
      <c r="BC320" s="9"/>
      <c r="BD320" s="9"/>
      <c r="BE320" s="9"/>
    </row>
    <row r="321" spans="2:57" s="8" customFormat="1" ht="12.75">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219"/>
      <c r="AN321" s="9"/>
      <c r="AO321" s="9"/>
      <c r="AP321" s="9"/>
      <c r="AQ321" s="9"/>
      <c r="AR321" s="9"/>
      <c r="AS321" s="9"/>
      <c r="AT321" s="9"/>
      <c r="AU321" s="9"/>
      <c r="AV321" s="9"/>
      <c r="AW321" s="9"/>
      <c r="AX321" s="9"/>
      <c r="AY321" s="9"/>
      <c r="AZ321" s="9"/>
      <c r="BA321" s="9"/>
      <c r="BB321" s="9"/>
      <c r="BC321" s="9"/>
      <c r="BD321" s="9"/>
      <c r="BE321" s="9"/>
    </row>
    <row r="322" spans="2:57" s="8" customFormat="1" ht="12.75">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219"/>
      <c r="AN322" s="9"/>
      <c r="AO322" s="9"/>
      <c r="AP322" s="9"/>
      <c r="AQ322" s="9"/>
      <c r="AR322" s="9"/>
      <c r="AS322" s="9"/>
      <c r="AT322" s="9"/>
      <c r="AU322" s="9"/>
      <c r="AV322" s="9"/>
      <c r="AW322" s="9"/>
      <c r="AX322" s="9"/>
      <c r="AY322" s="9"/>
      <c r="AZ322" s="9"/>
      <c r="BA322" s="9"/>
      <c r="BB322" s="9"/>
      <c r="BC322" s="9"/>
      <c r="BD322" s="9"/>
      <c r="BE322" s="9"/>
    </row>
    <row r="323" spans="2:57" s="8" customFormat="1" ht="12.75">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219"/>
      <c r="AN323" s="9"/>
      <c r="AO323" s="9"/>
      <c r="AP323" s="9"/>
      <c r="AQ323" s="9"/>
      <c r="AR323" s="9"/>
      <c r="AS323" s="9"/>
      <c r="AT323" s="9"/>
      <c r="AU323" s="9"/>
      <c r="AV323" s="9"/>
      <c r="AW323" s="9"/>
      <c r="AX323" s="9"/>
      <c r="AY323" s="9"/>
      <c r="AZ323" s="9"/>
      <c r="BA323" s="9"/>
      <c r="BB323" s="9"/>
      <c r="BC323" s="9"/>
      <c r="BD323" s="9"/>
      <c r="BE323" s="9"/>
    </row>
    <row r="324" spans="2:57" s="8" customFormat="1" ht="12.75">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219"/>
      <c r="AN324" s="9"/>
      <c r="AO324" s="9"/>
      <c r="AP324" s="9"/>
      <c r="AQ324" s="9"/>
      <c r="AR324" s="9"/>
      <c r="AS324" s="9"/>
      <c r="AT324" s="9"/>
      <c r="AU324" s="9"/>
      <c r="AV324" s="9"/>
      <c r="AW324" s="9"/>
      <c r="AX324" s="9"/>
      <c r="AY324" s="9"/>
      <c r="AZ324" s="9"/>
      <c r="BA324" s="9"/>
      <c r="BB324" s="9"/>
      <c r="BC324" s="9"/>
      <c r="BD324" s="9"/>
      <c r="BE324" s="9"/>
    </row>
    <row r="325" spans="2:57" s="8" customFormat="1" ht="12.75">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219"/>
      <c r="AN325" s="9"/>
      <c r="AO325" s="9"/>
      <c r="AP325" s="9"/>
      <c r="AQ325" s="9"/>
      <c r="AR325" s="9"/>
      <c r="AS325" s="9"/>
      <c r="AT325" s="9"/>
      <c r="AU325" s="9"/>
      <c r="AV325" s="9"/>
      <c r="AW325" s="9"/>
      <c r="AX325" s="9"/>
      <c r="AY325" s="9"/>
      <c r="AZ325" s="9"/>
      <c r="BA325" s="9"/>
      <c r="BB325" s="9"/>
      <c r="BC325" s="9"/>
      <c r="BD325" s="9"/>
      <c r="BE325" s="9"/>
    </row>
    <row r="326" spans="2:57" s="8" customFormat="1" ht="12.75">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219"/>
      <c r="AN326" s="9"/>
      <c r="AO326" s="9"/>
      <c r="AP326" s="9"/>
      <c r="AQ326" s="9"/>
      <c r="AR326" s="9"/>
      <c r="AS326" s="9"/>
      <c r="AT326" s="9"/>
      <c r="AU326" s="9"/>
      <c r="AV326" s="9"/>
      <c r="AW326" s="9"/>
      <c r="AX326" s="9"/>
      <c r="AY326" s="9"/>
      <c r="AZ326" s="9"/>
      <c r="BA326" s="9"/>
      <c r="BB326" s="9"/>
      <c r="BC326" s="9"/>
      <c r="BD326" s="9"/>
      <c r="BE326" s="9"/>
    </row>
    <row r="327" spans="2:57" s="8" customFormat="1" ht="12.75">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219"/>
      <c r="AN327" s="9"/>
      <c r="AO327" s="9"/>
      <c r="AP327" s="9"/>
      <c r="AQ327" s="9"/>
      <c r="AR327" s="9"/>
      <c r="AS327" s="9"/>
      <c r="AT327" s="9"/>
      <c r="AU327" s="9"/>
      <c r="AV327" s="9"/>
      <c r="AW327" s="9"/>
      <c r="AX327" s="9"/>
      <c r="AY327" s="9"/>
      <c r="AZ327" s="9"/>
      <c r="BA327" s="9"/>
      <c r="BB327" s="9"/>
      <c r="BC327" s="9"/>
      <c r="BD327" s="9"/>
      <c r="BE327" s="9"/>
    </row>
    <row r="328" spans="2:57" s="8" customFormat="1" ht="12.75">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219"/>
      <c r="AN328" s="9"/>
      <c r="AO328" s="9"/>
      <c r="AP328" s="9"/>
      <c r="AQ328" s="9"/>
      <c r="AR328" s="9"/>
      <c r="AS328" s="9"/>
      <c r="AT328" s="9"/>
      <c r="AU328" s="9"/>
      <c r="AV328" s="9"/>
      <c r="AW328" s="9"/>
      <c r="AX328" s="9"/>
      <c r="AY328" s="9"/>
      <c r="AZ328" s="9"/>
      <c r="BA328" s="9"/>
      <c r="BB328" s="9"/>
      <c r="BC328" s="9"/>
      <c r="BD328" s="9"/>
      <c r="BE328" s="9"/>
    </row>
    <row r="329" spans="2:57" s="8" customFormat="1" ht="12.75">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219"/>
      <c r="AN329" s="9"/>
      <c r="AO329" s="9"/>
      <c r="AP329" s="9"/>
      <c r="AQ329" s="9"/>
      <c r="AR329" s="9"/>
      <c r="AS329" s="9"/>
      <c r="AT329" s="9"/>
      <c r="AU329" s="9"/>
      <c r="AV329" s="9"/>
      <c r="AW329" s="9"/>
      <c r="AX329" s="9"/>
      <c r="AY329" s="9"/>
      <c r="AZ329" s="9"/>
      <c r="BA329" s="9"/>
      <c r="BB329" s="9"/>
      <c r="BC329" s="9"/>
      <c r="BD329" s="9"/>
      <c r="BE329" s="9"/>
    </row>
    <row r="330" spans="2:57" s="8" customFormat="1" ht="12.75">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219"/>
      <c r="AN330" s="9"/>
      <c r="AO330" s="9"/>
      <c r="AP330" s="9"/>
      <c r="AQ330" s="9"/>
      <c r="AR330" s="9"/>
      <c r="AS330" s="9"/>
      <c r="AT330" s="9"/>
      <c r="AU330" s="9"/>
      <c r="AV330" s="9"/>
      <c r="AW330" s="9"/>
      <c r="AX330" s="9"/>
      <c r="AY330" s="9"/>
      <c r="AZ330" s="9"/>
      <c r="BA330" s="9"/>
      <c r="BB330" s="9"/>
      <c r="BC330" s="9"/>
      <c r="BD330" s="9"/>
      <c r="BE330" s="9"/>
    </row>
    <row r="331" spans="2:57" s="8" customFormat="1" ht="12.75">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219"/>
      <c r="AN331" s="9"/>
      <c r="AO331" s="9"/>
      <c r="AP331" s="9"/>
      <c r="AQ331" s="9"/>
      <c r="AR331" s="9"/>
      <c r="AS331" s="9"/>
      <c r="AT331" s="9"/>
      <c r="AU331" s="9"/>
      <c r="AV331" s="9"/>
      <c r="AW331" s="9"/>
      <c r="AX331" s="9"/>
      <c r="AY331" s="9"/>
      <c r="AZ331" s="9"/>
      <c r="BA331" s="9"/>
      <c r="BB331" s="9"/>
      <c r="BC331" s="9"/>
      <c r="BD331" s="9"/>
      <c r="BE331" s="9"/>
    </row>
    <row r="332" spans="2:57" s="8" customFormat="1" ht="12.75">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219"/>
      <c r="AN332" s="9"/>
      <c r="AO332" s="9"/>
      <c r="AP332" s="9"/>
      <c r="AQ332" s="9"/>
      <c r="AR332" s="9"/>
      <c r="AS332" s="9"/>
      <c r="AT332" s="9"/>
      <c r="AU332" s="9"/>
      <c r="AV332" s="9"/>
      <c r="AW332" s="9"/>
      <c r="AX332" s="9"/>
      <c r="AY332" s="9"/>
      <c r="AZ332" s="9"/>
      <c r="BA332" s="9"/>
      <c r="BB332" s="9"/>
      <c r="BC332" s="9"/>
      <c r="BD332" s="9"/>
      <c r="BE332" s="9"/>
    </row>
    <row r="333" spans="2:57" s="8" customFormat="1" ht="12.75">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219"/>
      <c r="AN333" s="9"/>
      <c r="AO333" s="9"/>
      <c r="AP333" s="9"/>
      <c r="AQ333" s="9"/>
      <c r="AR333" s="9"/>
      <c r="AS333" s="9"/>
      <c r="AT333" s="9"/>
      <c r="AU333" s="9"/>
      <c r="AV333" s="9"/>
      <c r="AW333" s="9"/>
      <c r="AX333" s="9"/>
      <c r="AY333" s="9"/>
      <c r="AZ333" s="9"/>
      <c r="BA333" s="9"/>
      <c r="BB333" s="9"/>
      <c r="BC333" s="9"/>
      <c r="BD333" s="9"/>
      <c r="BE333" s="9"/>
    </row>
  </sheetData>
  <sheetProtection password="EC12" sheet="1" objects="1" scenarios="1"/>
  <mergeCells count="124">
    <mergeCell ref="I13:J13"/>
    <mergeCell ref="K13:L13"/>
    <mergeCell ref="B16:C16"/>
    <mergeCell ref="D16:F16"/>
    <mergeCell ref="G16:H16"/>
    <mergeCell ref="I16:J16"/>
    <mergeCell ref="B63:C63"/>
    <mergeCell ref="D62:F62"/>
    <mergeCell ref="D13:E13"/>
    <mergeCell ref="G13:H13"/>
    <mergeCell ref="D9:E9"/>
    <mergeCell ref="D11:E11"/>
    <mergeCell ref="D7:E7"/>
    <mergeCell ref="G15:H15"/>
    <mergeCell ref="H25:J25"/>
    <mergeCell ref="K17:L17"/>
    <mergeCell ref="H22:J22"/>
    <mergeCell ref="H23:J23"/>
    <mergeCell ref="H24:J24"/>
    <mergeCell ref="K16:L16"/>
    <mergeCell ref="D15:E15"/>
    <mergeCell ref="D20:E20"/>
    <mergeCell ref="K20:L20"/>
    <mergeCell ref="H20:J20"/>
    <mergeCell ref="I15:J15"/>
    <mergeCell ref="K15:L15"/>
    <mergeCell ref="B20:C20"/>
    <mergeCell ref="B37:C37"/>
    <mergeCell ref="B38:C38"/>
    <mergeCell ref="B36:C36"/>
    <mergeCell ref="B35:C35"/>
    <mergeCell ref="B30:C30"/>
    <mergeCell ref="B31:C31"/>
    <mergeCell ref="B32:C32"/>
    <mergeCell ref="B33:C33"/>
    <mergeCell ref="B24:C24"/>
    <mergeCell ref="H34:J34"/>
    <mergeCell ref="D26:E26"/>
    <mergeCell ref="D27:E27"/>
    <mergeCell ref="D30:E30"/>
    <mergeCell ref="D31:E31"/>
    <mergeCell ref="H28:J28"/>
    <mergeCell ref="H29:J29"/>
    <mergeCell ref="H30:J30"/>
    <mergeCell ref="H33:J33"/>
    <mergeCell ref="B22:C22"/>
    <mergeCell ref="D33:E33"/>
    <mergeCell ref="D35:E35"/>
    <mergeCell ref="D22:E22"/>
    <mergeCell ref="D23:E23"/>
    <mergeCell ref="D24:E24"/>
    <mergeCell ref="D25:E25"/>
    <mergeCell ref="B25:C25"/>
    <mergeCell ref="B13:C13"/>
    <mergeCell ref="B15:C15"/>
    <mergeCell ref="T74:U74"/>
    <mergeCell ref="B47:C47"/>
    <mergeCell ref="B51:C51"/>
    <mergeCell ref="T68:U68"/>
    <mergeCell ref="T69:U69"/>
    <mergeCell ref="B23:C23"/>
    <mergeCell ref="B26:C26"/>
    <mergeCell ref="B27:C27"/>
    <mergeCell ref="T73:U73"/>
    <mergeCell ref="T65:U65"/>
    <mergeCell ref="T66:U66"/>
    <mergeCell ref="T67:U67"/>
    <mergeCell ref="T72:U72"/>
    <mergeCell ref="K42:L42"/>
    <mergeCell ref="K43:L43"/>
    <mergeCell ref="H43:J43"/>
    <mergeCell ref="H42:J42"/>
    <mergeCell ref="D37:E37"/>
    <mergeCell ref="D38:E38"/>
    <mergeCell ref="T70:U70"/>
    <mergeCell ref="T71:U71"/>
    <mergeCell ref="H37:J37"/>
    <mergeCell ref="H38:J38"/>
    <mergeCell ref="H39:J39"/>
    <mergeCell ref="H40:J40"/>
    <mergeCell ref="H41:J41"/>
    <mergeCell ref="K28:L28"/>
    <mergeCell ref="H44:J44"/>
    <mergeCell ref="D41:E41"/>
    <mergeCell ref="H35:J35"/>
    <mergeCell ref="H36:J36"/>
    <mergeCell ref="K35:L35"/>
    <mergeCell ref="K36:L36"/>
    <mergeCell ref="D42:E42"/>
    <mergeCell ref="K29:L29"/>
    <mergeCell ref="D32:E32"/>
    <mergeCell ref="K22:L22"/>
    <mergeCell ref="K23:L23"/>
    <mergeCell ref="K24:L24"/>
    <mergeCell ref="K25:L25"/>
    <mergeCell ref="B52:C52"/>
    <mergeCell ref="B53:C53"/>
    <mergeCell ref="K40:L40"/>
    <mergeCell ref="K41:L41"/>
    <mergeCell ref="B48:C48"/>
    <mergeCell ref="B44:C44"/>
    <mergeCell ref="B41:C41"/>
    <mergeCell ref="B42:C42"/>
    <mergeCell ref="B43:C43"/>
    <mergeCell ref="K30:L30"/>
    <mergeCell ref="K33:L33"/>
    <mergeCell ref="K34:L34"/>
    <mergeCell ref="D66:E66"/>
    <mergeCell ref="H66:I66"/>
    <mergeCell ref="K37:L37"/>
    <mergeCell ref="K38:L38"/>
    <mergeCell ref="K39:L39"/>
    <mergeCell ref="D43:E43"/>
    <mergeCell ref="D36:E36"/>
    <mergeCell ref="B61:C62"/>
    <mergeCell ref="K44:L44"/>
    <mergeCell ref="D52:E52"/>
    <mergeCell ref="D53:E53"/>
    <mergeCell ref="D51:E51"/>
    <mergeCell ref="D44:E44"/>
    <mergeCell ref="D47:E47"/>
    <mergeCell ref="D48:E48"/>
    <mergeCell ref="H47:J47"/>
    <mergeCell ref="K47:L47"/>
  </mergeCells>
  <conditionalFormatting sqref="D50:E50">
    <cfRule type="cellIs" priority="7" dxfId="1" operator="greaterThan" stopIfTrue="1">
      <formula>62</formula>
    </cfRule>
  </conditionalFormatting>
  <conditionalFormatting sqref="C50 F50">
    <cfRule type="cellIs" priority="6" dxfId="0" operator="greaterThan" stopIfTrue="1">
      <formula>50</formula>
    </cfRule>
  </conditionalFormatting>
  <dataValidations count="1">
    <dataValidation type="list" showInputMessage="1" showErrorMessage="1" sqref="D29:E29">
      <formula1>Coltura_Stadio</formula1>
    </dataValidation>
  </dataValidations>
  <printOptions/>
  <pageMargins left="0.31496062992125984" right="0.35433070866141736" top="0.3937007874015748" bottom="0.9448818897637796" header="0.31496062992125984" footer="0.6299212598425197"/>
  <pageSetup fitToHeight="1" fitToWidth="1" horizontalDpi="600" verticalDpi="600" orientation="portrait" paperSize="9" scale="43" r:id="rId3"/>
  <drawing r:id="rId2"/>
  <legacyDrawing r:id="rId1"/>
</worksheet>
</file>

<file path=xl/worksheets/sheet2.xml><?xml version="1.0" encoding="utf-8"?>
<worksheet xmlns="http://schemas.openxmlformats.org/spreadsheetml/2006/main" xmlns:r="http://schemas.openxmlformats.org/officeDocument/2006/relationships">
  <sheetPr codeName="Foglio6">
    <pageSetUpPr fitToPage="1"/>
  </sheetPr>
  <dimension ref="A1:Z73"/>
  <sheetViews>
    <sheetView showRowColHeaders="0" zoomScale="102" zoomScaleNormal="102" zoomScaleSheetLayoutView="90" zoomScalePageLayoutView="0" workbookViewId="0" topLeftCell="A1">
      <pane ySplit="6" topLeftCell="BM31" activePane="bottomLeft" state="frozen"/>
      <selection pane="topLeft" activeCell="A1" sqref="A1"/>
      <selection pane="bottomLeft" activeCell="A5" sqref="A5"/>
    </sheetView>
  </sheetViews>
  <sheetFormatPr defaultColWidth="9.00390625" defaultRowHeight="15"/>
  <cols>
    <col min="1" max="1" width="3.50390625" style="97" customWidth="1"/>
    <col min="2" max="2" width="16.00390625" style="24" customWidth="1"/>
    <col min="3" max="11" width="9.00390625" style="97" customWidth="1"/>
    <col min="12" max="12" width="10.50390625" style="97" customWidth="1"/>
    <col min="13" max="16" width="9.00390625" style="97" customWidth="1"/>
    <col min="17" max="16384" width="9.00390625" style="17" customWidth="1"/>
  </cols>
  <sheetData>
    <row r="1" spans="17:26" ht="15">
      <c r="Q1" s="155"/>
      <c r="R1" s="155"/>
      <c r="S1" s="155"/>
      <c r="T1" s="155"/>
      <c r="U1" s="155"/>
      <c r="V1" s="155"/>
      <c r="W1" s="155"/>
      <c r="X1" s="155"/>
      <c r="Y1" s="155"/>
      <c r="Z1" s="155"/>
    </row>
    <row r="2" spans="3:26" ht="24" customHeight="1">
      <c r="C2" s="100" t="s">
        <v>119</v>
      </c>
      <c r="D2" s="100"/>
      <c r="F2" s="25"/>
      <c r="G2" s="25"/>
      <c r="H2" s="25"/>
      <c r="I2" s="25"/>
      <c r="J2" s="25"/>
      <c r="K2" s="25"/>
      <c r="L2" s="25"/>
      <c r="M2" s="25"/>
      <c r="N2" s="25"/>
      <c r="O2" s="25"/>
      <c r="P2" s="25"/>
      <c r="Q2" s="155"/>
      <c r="R2" s="155"/>
      <c r="S2" s="155"/>
      <c r="T2" s="155"/>
      <c r="U2" s="155"/>
      <c r="V2" s="155"/>
      <c r="W2" s="155"/>
      <c r="X2" s="155"/>
      <c r="Y2" s="155"/>
      <c r="Z2" s="155"/>
    </row>
    <row r="3" spans="1:26" ht="15.75" customHeight="1">
      <c r="A3" s="25"/>
      <c r="B3" s="139"/>
      <c r="C3" s="107"/>
      <c r="D3" s="107"/>
      <c r="E3" s="107"/>
      <c r="F3" s="107"/>
      <c r="G3" s="107"/>
      <c r="H3" s="107"/>
      <c r="I3" s="107"/>
      <c r="J3" s="107"/>
      <c r="K3" s="107"/>
      <c r="L3" s="25"/>
      <c r="M3" s="25"/>
      <c r="N3" s="25"/>
      <c r="O3" s="25"/>
      <c r="P3" s="25"/>
      <c r="Q3" s="155"/>
      <c r="R3" s="155"/>
      <c r="S3" s="155"/>
      <c r="T3" s="155"/>
      <c r="U3" s="155"/>
      <c r="V3" s="155"/>
      <c r="W3" s="155"/>
      <c r="X3" s="155"/>
      <c r="Y3" s="155"/>
      <c r="Z3" s="155"/>
    </row>
    <row r="4" spans="1:26" ht="21.75" customHeight="1">
      <c r="A4" s="25"/>
      <c r="B4" s="139"/>
      <c r="C4" s="152"/>
      <c r="D4" s="152"/>
      <c r="E4" s="152"/>
      <c r="F4" s="565" t="s">
        <v>120</v>
      </c>
      <c r="G4" s="566"/>
      <c r="H4" s="544"/>
      <c r="I4" s="544"/>
      <c r="J4" s="544"/>
      <c r="K4" s="544"/>
      <c r="Q4" s="155"/>
      <c r="R4" s="155"/>
      <c r="S4" s="155"/>
      <c r="T4" s="155"/>
      <c r="U4" s="155"/>
      <c r="V4" s="155"/>
      <c r="W4" s="155"/>
      <c r="X4" s="155"/>
      <c r="Y4" s="155"/>
      <c r="Z4" s="155"/>
    </row>
    <row r="5" spans="2:26" ht="18">
      <c r="B5" s="116"/>
      <c r="C5" s="107"/>
      <c r="D5" s="107"/>
      <c r="E5" s="107"/>
      <c r="F5" s="107"/>
      <c r="G5" s="107"/>
      <c r="H5" s="107"/>
      <c r="I5" s="107"/>
      <c r="J5" s="107"/>
      <c r="K5" s="107"/>
      <c r="L5" s="155"/>
      <c r="Q5" s="155"/>
      <c r="R5" s="155"/>
      <c r="S5" s="155"/>
      <c r="T5" s="155"/>
      <c r="U5" s="155"/>
      <c r="V5" s="155"/>
      <c r="W5" s="155"/>
      <c r="X5" s="155"/>
      <c r="Y5" s="155"/>
      <c r="Z5" s="155"/>
    </row>
    <row r="6" spans="2:26" ht="21.75" customHeight="1">
      <c r="B6" s="117"/>
      <c r="C6" s="544"/>
      <c r="D6" s="544"/>
      <c r="E6" s="544"/>
      <c r="F6" s="544"/>
      <c r="G6" s="107"/>
      <c r="H6" s="544"/>
      <c r="I6" s="544"/>
      <c r="J6" s="544"/>
      <c r="K6" s="544"/>
      <c r="L6" s="155"/>
      <c r="Q6" s="155"/>
      <c r="R6" s="155"/>
      <c r="S6" s="155"/>
      <c r="T6" s="155"/>
      <c r="U6" s="155"/>
      <c r="V6" s="155"/>
      <c r="W6" s="155"/>
      <c r="X6" s="155"/>
      <c r="Y6" s="155"/>
      <c r="Z6" s="155"/>
    </row>
    <row r="7" spans="2:26" ht="15" hidden="1">
      <c r="B7" s="26"/>
      <c r="Q7" s="155"/>
      <c r="R7" s="155"/>
      <c r="S7" s="155"/>
      <c r="T7" s="155"/>
      <c r="U7" s="155"/>
      <c r="V7" s="155"/>
      <c r="W7" s="155"/>
      <c r="X7" s="155"/>
      <c r="Y7" s="155"/>
      <c r="Z7" s="155"/>
    </row>
    <row r="8" spans="2:26" ht="15" hidden="1">
      <c r="B8" s="26"/>
      <c r="Q8" s="155"/>
      <c r="R8" s="155"/>
      <c r="S8" s="155"/>
      <c r="T8" s="155"/>
      <c r="U8" s="155"/>
      <c r="V8" s="155"/>
      <c r="W8" s="155"/>
      <c r="X8" s="155"/>
      <c r="Y8" s="155"/>
      <c r="Z8" s="155"/>
    </row>
    <row r="9" spans="2:26" ht="31.5" customHeight="1">
      <c r="B9" s="567" t="s">
        <v>121</v>
      </c>
      <c r="C9" s="567"/>
      <c r="D9" s="567"/>
      <c r="E9" s="567"/>
      <c r="F9" s="567"/>
      <c r="G9" s="567"/>
      <c r="H9" s="567"/>
      <c r="I9" s="567"/>
      <c r="J9" s="567"/>
      <c r="K9" s="567"/>
      <c r="Q9" s="155"/>
      <c r="R9" s="155"/>
      <c r="S9" s="155"/>
      <c r="T9" s="155"/>
      <c r="U9" s="155"/>
      <c r="V9" s="155"/>
      <c r="W9" s="155"/>
      <c r="X9" s="155"/>
      <c r="Y9" s="155"/>
      <c r="Z9" s="155"/>
    </row>
    <row r="10" spans="2:26" ht="15.75" customHeight="1">
      <c r="B10" s="567" t="s">
        <v>227</v>
      </c>
      <c r="C10" s="567"/>
      <c r="D10" s="567"/>
      <c r="E10" s="567"/>
      <c r="F10" s="567"/>
      <c r="G10" s="567"/>
      <c r="H10" s="567"/>
      <c r="I10" s="567"/>
      <c r="J10" s="567"/>
      <c r="K10" s="567"/>
      <c r="L10" s="567"/>
      <c r="Q10" s="155"/>
      <c r="R10" s="155"/>
      <c r="S10" s="155"/>
      <c r="T10" s="155"/>
      <c r="U10" s="155"/>
      <c r="V10" s="155"/>
      <c r="W10" s="155"/>
      <c r="X10" s="155"/>
      <c r="Y10" s="155"/>
      <c r="Z10" s="155"/>
    </row>
    <row r="11" spans="2:26" ht="15">
      <c r="B11" s="132"/>
      <c r="C11" s="153"/>
      <c r="D11" s="153"/>
      <c r="E11" s="153"/>
      <c r="F11" s="153"/>
      <c r="G11" s="153"/>
      <c r="H11" s="153"/>
      <c r="I11" s="153"/>
      <c r="J11" s="153"/>
      <c r="K11" s="153"/>
      <c r="Q11" s="155"/>
      <c r="R11" s="155"/>
      <c r="S11" s="155"/>
      <c r="T11" s="155"/>
      <c r="U11" s="155"/>
      <c r="V11" s="155"/>
      <c r="W11" s="155"/>
      <c r="X11" s="155"/>
      <c r="Y11" s="155"/>
      <c r="Z11" s="155"/>
    </row>
    <row r="12" spans="2:26" ht="15.75">
      <c r="B12" s="27"/>
      <c r="C12" s="153"/>
      <c r="D12" s="153"/>
      <c r="E12" s="153"/>
      <c r="F12" s="153"/>
      <c r="G12" s="153"/>
      <c r="H12" s="153"/>
      <c r="I12" s="153"/>
      <c r="J12" s="153"/>
      <c r="K12" s="153"/>
      <c r="Q12" s="155"/>
      <c r="R12" s="155"/>
      <c r="S12" s="155"/>
      <c r="T12" s="155"/>
      <c r="U12" s="155"/>
      <c r="V12" s="155"/>
      <c r="W12" s="155"/>
      <c r="X12" s="155"/>
      <c r="Y12" s="155"/>
      <c r="Z12" s="155"/>
    </row>
    <row r="13" spans="2:26" ht="66.75" customHeight="1">
      <c r="B13" s="549"/>
      <c r="C13" s="549"/>
      <c r="D13" s="549"/>
      <c r="E13" s="549"/>
      <c r="F13" s="549"/>
      <c r="G13" s="549"/>
      <c r="H13" s="549"/>
      <c r="I13" s="549"/>
      <c r="J13" s="549"/>
      <c r="K13" s="549"/>
      <c r="Q13" s="155"/>
      <c r="R13" s="155"/>
      <c r="S13" s="155"/>
      <c r="T13" s="155"/>
      <c r="U13" s="155"/>
      <c r="V13" s="155"/>
      <c r="W13" s="155"/>
      <c r="X13" s="155"/>
      <c r="Y13" s="155"/>
      <c r="Z13" s="155"/>
    </row>
    <row r="14" spans="2:26" ht="77.25" customHeight="1">
      <c r="B14" s="546"/>
      <c r="C14" s="546"/>
      <c r="D14" s="546"/>
      <c r="E14" s="546"/>
      <c r="F14" s="546"/>
      <c r="G14" s="546"/>
      <c r="H14" s="546"/>
      <c r="I14" s="546"/>
      <c r="J14" s="546"/>
      <c r="K14" s="546"/>
      <c r="Q14" s="155"/>
      <c r="R14" s="155"/>
      <c r="S14" s="155"/>
      <c r="T14" s="155"/>
      <c r="U14" s="155"/>
      <c r="V14" s="155"/>
      <c r="W14" s="155"/>
      <c r="X14" s="155"/>
      <c r="Y14" s="155"/>
      <c r="Z14" s="155"/>
    </row>
    <row r="15" spans="2:26" ht="32.25" customHeight="1">
      <c r="B15" s="546"/>
      <c r="C15" s="546"/>
      <c r="D15" s="546"/>
      <c r="E15" s="546"/>
      <c r="F15" s="546"/>
      <c r="G15" s="546"/>
      <c r="H15" s="546"/>
      <c r="I15" s="546"/>
      <c r="J15" s="546"/>
      <c r="K15" s="546"/>
      <c r="Q15" s="155"/>
      <c r="R15" s="155"/>
      <c r="S15" s="155"/>
      <c r="T15" s="155"/>
      <c r="U15" s="155"/>
      <c r="V15" s="155"/>
      <c r="W15" s="155"/>
      <c r="X15" s="155"/>
      <c r="Y15" s="155"/>
      <c r="Z15" s="155"/>
    </row>
    <row r="16" spans="2:26" ht="15">
      <c r="B16" s="546"/>
      <c r="C16" s="546"/>
      <c r="D16" s="546"/>
      <c r="E16" s="546"/>
      <c r="F16" s="546"/>
      <c r="G16" s="546"/>
      <c r="H16" s="546"/>
      <c r="I16" s="546"/>
      <c r="J16" s="546"/>
      <c r="K16" s="546"/>
      <c r="Q16" s="155"/>
      <c r="R16" s="155"/>
      <c r="S16" s="155"/>
      <c r="T16" s="155"/>
      <c r="U16" s="155"/>
      <c r="V16" s="155"/>
      <c r="W16" s="155"/>
      <c r="X16" s="155"/>
      <c r="Y16" s="155"/>
      <c r="Z16" s="155"/>
    </row>
    <row r="17" spans="2:26" ht="15.75" customHeight="1">
      <c r="B17" s="27"/>
      <c r="C17" s="153"/>
      <c r="D17" s="153"/>
      <c r="E17" s="153"/>
      <c r="F17" s="153"/>
      <c r="G17" s="153"/>
      <c r="H17" s="153"/>
      <c r="I17" s="153"/>
      <c r="J17" s="153"/>
      <c r="K17" s="153"/>
      <c r="Q17" s="155"/>
      <c r="R17" s="155"/>
      <c r="S17" s="155"/>
      <c r="T17" s="155"/>
      <c r="U17" s="155"/>
      <c r="V17" s="155"/>
      <c r="W17" s="155"/>
      <c r="X17" s="155"/>
      <c r="Y17" s="155"/>
      <c r="Z17" s="155"/>
    </row>
    <row r="18" spans="2:26" ht="30" customHeight="1">
      <c r="B18" s="547"/>
      <c r="C18" s="547"/>
      <c r="D18" s="547"/>
      <c r="E18" s="547"/>
      <c r="F18" s="547"/>
      <c r="G18" s="547"/>
      <c r="H18" s="547"/>
      <c r="I18" s="547"/>
      <c r="J18" s="547"/>
      <c r="K18" s="547"/>
      <c r="Q18" s="155"/>
      <c r="R18" s="155"/>
      <c r="S18" s="155"/>
      <c r="T18" s="155"/>
      <c r="U18" s="155"/>
      <c r="V18" s="155"/>
      <c r="W18" s="155"/>
      <c r="X18" s="155"/>
      <c r="Y18" s="155"/>
      <c r="Z18" s="155"/>
    </row>
    <row r="19" spans="2:26" ht="32.25" customHeight="1">
      <c r="B19" s="546"/>
      <c r="C19" s="546"/>
      <c r="D19" s="546"/>
      <c r="E19" s="546"/>
      <c r="F19" s="546"/>
      <c r="G19" s="546"/>
      <c r="H19" s="546"/>
      <c r="I19" s="546"/>
      <c r="J19" s="546"/>
      <c r="K19" s="546"/>
      <c r="Q19" s="155"/>
      <c r="R19" s="155"/>
      <c r="S19" s="155"/>
      <c r="T19" s="155"/>
      <c r="U19" s="155"/>
      <c r="V19" s="155"/>
      <c r="W19" s="155"/>
      <c r="X19" s="155"/>
      <c r="Y19" s="155"/>
      <c r="Z19" s="155"/>
    </row>
    <row r="20" spans="2:26" ht="33.75" customHeight="1">
      <c r="B20" s="546"/>
      <c r="C20" s="546"/>
      <c r="D20" s="546"/>
      <c r="E20" s="546"/>
      <c r="F20" s="546"/>
      <c r="G20" s="546"/>
      <c r="H20" s="546"/>
      <c r="I20" s="546"/>
      <c r="J20" s="546"/>
      <c r="K20" s="546"/>
      <c r="Q20" s="155"/>
      <c r="R20" s="155"/>
      <c r="S20" s="155"/>
      <c r="T20" s="155"/>
      <c r="U20" s="155"/>
      <c r="V20" s="155"/>
      <c r="W20" s="155"/>
      <c r="X20" s="155"/>
      <c r="Y20" s="155"/>
      <c r="Z20" s="155"/>
    </row>
    <row r="21" spans="2:26" ht="34.5" customHeight="1">
      <c r="B21" s="546"/>
      <c r="C21" s="546"/>
      <c r="D21" s="546"/>
      <c r="E21" s="546"/>
      <c r="F21" s="546"/>
      <c r="G21" s="546"/>
      <c r="H21" s="546"/>
      <c r="I21" s="546"/>
      <c r="J21" s="546"/>
      <c r="K21" s="546"/>
      <c r="Q21" s="155"/>
      <c r="R21" s="155"/>
      <c r="S21" s="155"/>
      <c r="T21" s="155"/>
      <c r="U21" s="155"/>
      <c r="V21" s="155"/>
      <c r="W21" s="155"/>
      <c r="X21" s="155"/>
      <c r="Y21" s="155"/>
      <c r="Z21" s="155"/>
    </row>
    <row r="22" spans="2:26" ht="24" customHeight="1">
      <c r="B22" s="546"/>
      <c r="C22" s="546"/>
      <c r="D22" s="546"/>
      <c r="E22" s="546"/>
      <c r="F22" s="546"/>
      <c r="G22" s="546"/>
      <c r="H22" s="546"/>
      <c r="I22" s="546"/>
      <c r="J22" s="546"/>
      <c r="K22" s="546"/>
      <c r="Q22" s="155"/>
      <c r="R22" s="155"/>
      <c r="S22" s="155"/>
      <c r="T22" s="155"/>
      <c r="U22" s="155"/>
      <c r="V22" s="155"/>
      <c r="W22" s="155"/>
      <c r="X22" s="155"/>
      <c r="Y22" s="155"/>
      <c r="Z22" s="155"/>
    </row>
    <row r="23" spans="2:26" ht="15">
      <c r="B23" s="568"/>
      <c r="C23" s="568"/>
      <c r="D23" s="568"/>
      <c r="E23" s="568"/>
      <c r="F23" s="568"/>
      <c r="G23" s="568"/>
      <c r="H23" s="568"/>
      <c r="I23" s="568"/>
      <c r="J23" s="568"/>
      <c r="K23" s="568"/>
      <c r="Q23" s="155"/>
      <c r="R23" s="155"/>
      <c r="S23" s="155"/>
      <c r="T23" s="155"/>
      <c r="U23" s="155"/>
      <c r="V23" s="155"/>
      <c r="W23" s="155"/>
      <c r="X23" s="155"/>
      <c r="Y23" s="155"/>
      <c r="Z23" s="155"/>
    </row>
    <row r="24" spans="2:26" ht="23.25" customHeight="1">
      <c r="B24" s="546"/>
      <c r="C24" s="546"/>
      <c r="D24" s="546"/>
      <c r="E24" s="546"/>
      <c r="F24" s="546"/>
      <c r="G24" s="546"/>
      <c r="H24" s="546"/>
      <c r="I24" s="546"/>
      <c r="J24" s="546"/>
      <c r="K24" s="546"/>
      <c r="Q24" s="155"/>
      <c r="R24" s="155"/>
      <c r="S24" s="155"/>
      <c r="T24" s="155"/>
      <c r="U24" s="155"/>
      <c r="V24" s="155"/>
      <c r="W24" s="155"/>
      <c r="X24" s="155"/>
      <c r="Y24" s="155"/>
      <c r="Z24" s="155"/>
    </row>
    <row r="25" spans="2:26" ht="36" customHeight="1">
      <c r="B25" s="546"/>
      <c r="C25" s="546"/>
      <c r="D25" s="546"/>
      <c r="E25" s="546"/>
      <c r="F25" s="546"/>
      <c r="G25" s="546"/>
      <c r="H25" s="546"/>
      <c r="I25" s="546"/>
      <c r="J25" s="546"/>
      <c r="K25" s="546"/>
      <c r="Q25" s="155"/>
      <c r="R25" s="155"/>
      <c r="S25" s="155"/>
      <c r="T25" s="155"/>
      <c r="U25" s="155"/>
      <c r="V25" s="155"/>
      <c r="W25" s="155"/>
      <c r="X25" s="155"/>
      <c r="Y25" s="155"/>
      <c r="Z25" s="155"/>
    </row>
    <row r="26" spans="2:26" ht="21.75" customHeight="1">
      <c r="B26" s="547"/>
      <c r="C26" s="547"/>
      <c r="D26" s="547"/>
      <c r="E26" s="547"/>
      <c r="F26" s="547"/>
      <c r="G26" s="547"/>
      <c r="H26" s="547"/>
      <c r="I26" s="547"/>
      <c r="J26" s="547"/>
      <c r="K26" s="547"/>
      <c r="Q26" s="155"/>
      <c r="R26" s="155"/>
      <c r="S26" s="155"/>
      <c r="T26" s="155"/>
      <c r="U26" s="155"/>
      <c r="V26" s="155"/>
      <c r="W26" s="155"/>
      <c r="X26" s="155"/>
      <c r="Y26" s="155"/>
      <c r="Z26" s="155"/>
    </row>
    <row r="27" spans="2:26" ht="66" customHeight="1">
      <c r="B27" s="548"/>
      <c r="C27" s="549"/>
      <c r="D27" s="549"/>
      <c r="E27" s="549"/>
      <c r="F27" s="549"/>
      <c r="G27" s="549"/>
      <c r="H27" s="549"/>
      <c r="I27" s="549"/>
      <c r="J27" s="549"/>
      <c r="K27" s="549"/>
      <c r="Q27" s="155"/>
      <c r="R27" s="155"/>
      <c r="S27" s="155"/>
      <c r="T27" s="155"/>
      <c r="U27" s="155"/>
      <c r="V27" s="155"/>
      <c r="W27" s="155"/>
      <c r="X27" s="155"/>
      <c r="Y27" s="155"/>
      <c r="Z27" s="155"/>
    </row>
    <row r="28" spans="2:26" ht="75.75" customHeight="1">
      <c r="B28" s="165"/>
      <c r="C28" s="164"/>
      <c r="D28" s="164"/>
      <c r="E28" s="164"/>
      <c r="F28" s="164"/>
      <c r="G28" s="164"/>
      <c r="H28" s="164"/>
      <c r="I28" s="164"/>
      <c r="J28" s="164"/>
      <c r="K28" s="164"/>
      <c r="Q28" s="155"/>
      <c r="R28" s="155"/>
      <c r="S28" s="155"/>
      <c r="T28" s="155"/>
      <c r="U28" s="155"/>
      <c r="V28" s="155"/>
      <c r="W28" s="155"/>
      <c r="X28" s="155"/>
      <c r="Y28" s="155"/>
      <c r="Z28" s="155"/>
    </row>
    <row r="29" spans="2:26" ht="37.5" customHeight="1">
      <c r="B29" s="550"/>
      <c r="C29" s="546"/>
      <c r="D29" s="546"/>
      <c r="E29" s="546"/>
      <c r="F29" s="546"/>
      <c r="G29" s="546"/>
      <c r="H29" s="546"/>
      <c r="I29" s="546"/>
      <c r="J29" s="546"/>
      <c r="K29" s="546"/>
      <c r="Q29" s="155"/>
      <c r="R29" s="155"/>
      <c r="S29" s="155"/>
      <c r="T29" s="155"/>
      <c r="U29" s="155"/>
      <c r="V29" s="155"/>
      <c r="W29" s="155"/>
      <c r="X29" s="155"/>
      <c r="Y29" s="155"/>
      <c r="Z29" s="155"/>
    </row>
    <row r="30" spans="2:26" ht="30.75" customHeight="1">
      <c r="B30" s="545" t="s">
        <v>243</v>
      </c>
      <c r="C30" s="545"/>
      <c r="D30" s="545"/>
      <c r="E30" s="545"/>
      <c r="F30" s="545"/>
      <c r="G30" s="545"/>
      <c r="H30" s="545"/>
      <c r="I30" s="132"/>
      <c r="J30" s="132"/>
      <c r="K30" s="132"/>
      <c r="Q30" s="155"/>
      <c r="R30" s="155"/>
      <c r="S30" s="155"/>
      <c r="T30" s="155"/>
      <c r="U30" s="155"/>
      <c r="V30" s="155"/>
      <c r="W30" s="155"/>
      <c r="X30" s="155"/>
      <c r="Y30" s="155"/>
      <c r="Z30" s="155"/>
    </row>
    <row r="31" spans="2:26" ht="79.5" customHeight="1">
      <c r="B31" s="551" t="s">
        <v>237</v>
      </c>
      <c r="C31" s="551"/>
      <c r="D31" s="551"/>
      <c r="E31" s="551"/>
      <c r="F31" s="551"/>
      <c r="G31" s="551"/>
      <c r="H31" s="551"/>
      <c r="I31" s="551"/>
      <c r="J31" s="551"/>
      <c r="K31" s="551"/>
      <c r="Q31" s="155"/>
      <c r="R31" s="155"/>
      <c r="S31" s="155"/>
      <c r="T31" s="155"/>
      <c r="U31" s="155"/>
      <c r="V31" s="155"/>
      <c r="W31" s="155"/>
      <c r="X31" s="155"/>
      <c r="Y31" s="155"/>
      <c r="Z31" s="155"/>
    </row>
    <row r="32" spans="2:26" ht="84" customHeight="1">
      <c r="B32" s="101"/>
      <c r="C32" s="552" t="s">
        <v>244</v>
      </c>
      <c r="D32" s="552"/>
      <c r="E32" s="552"/>
      <c r="F32" s="552"/>
      <c r="G32" s="552"/>
      <c r="H32" s="552"/>
      <c r="I32" s="552"/>
      <c r="J32" s="552"/>
      <c r="K32" s="552"/>
      <c r="L32" s="552"/>
      <c r="Q32" s="155"/>
      <c r="R32" s="155"/>
      <c r="S32" s="155"/>
      <c r="T32" s="155"/>
      <c r="U32" s="155"/>
      <c r="V32" s="155"/>
      <c r="W32" s="155"/>
      <c r="X32" s="155"/>
      <c r="Y32" s="155"/>
      <c r="Z32" s="155"/>
    </row>
    <row r="33" spans="2:26" ht="33.75" customHeight="1">
      <c r="B33" s="553"/>
      <c r="C33" s="551"/>
      <c r="D33" s="551"/>
      <c r="E33" s="551"/>
      <c r="F33" s="551"/>
      <c r="G33" s="551"/>
      <c r="H33" s="551"/>
      <c r="I33" s="551"/>
      <c r="J33" s="551"/>
      <c r="K33" s="551"/>
      <c r="Q33" s="155"/>
      <c r="R33" s="155"/>
      <c r="S33" s="155"/>
      <c r="T33" s="155"/>
      <c r="U33" s="155"/>
      <c r="V33" s="155"/>
      <c r="W33" s="155"/>
      <c r="X33" s="155"/>
      <c r="Y33" s="155"/>
      <c r="Z33" s="155"/>
    </row>
    <row r="34" spans="2:26" ht="49.5" customHeight="1">
      <c r="B34" s="553"/>
      <c r="C34" s="551"/>
      <c r="D34" s="551"/>
      <c r="E34" s="551"/>
      <c r="F34" s="551"/>
      <c r="G34" s="551"/>
      <c r="H34" s="551"/>
      <c r="I34" s="551"/>
      <c r="J34" s="551"/>
      <c r="K34" s="551"/>
      <c r="Q34" s="155"/>
      <c r="R34" s="155"/>
      <c r="S34" s="155"/>
      <c r="T34" s="155"/>
      <c r="U34" s="155"/>
      <c r="V34" s="155"/>
      <c r="W34" s="155"/>
      <c r="X34" s="155"/>
      <c r="Y34" s="155"/>
      <c r="Z34" s="155"/>
    </row>
    <row r="35" spans="2:26" ht="102" customHeight="1">
      <c r="B35" s="554"/>
      <c r="C35" s="555"/>
      <c r="D35" s="555"/>
      <c r="E35" s="555"/>
      <c r="F35" s="555"/>
      <c r="G35" s="555"/>
      <c r="H35" s="555"/>
      <c r="I35" s="555"/>
      <c r="J35" s="555"/>
      <c r="K35" s="555"/>
      <c r="Q35" s="155"/>
      <c r="R35" s="155"/>
      <c r="S35" s="155"/>
      <c r="T35" s="155"/>
      <c r="U35" s="155"/>
      <c r="V35" s="155"/>
      <c r="W35" s="155"/>
      <c r="X35" s="155"/>
      <c r="Y35" s="155"/>
      <c r="Z35" s="155"/>
    </row>
    <row r="36" spans="2:26" ht="172.5" customHeight="1">
      <c r="B36" s="556"/>
      <c r="C36" s="556"/>
      <c r="D36" s="556"/>
      <c r="E36" s="556"/>
      <c r="F36" s="556"/>
      <c r="G36" s="556"/>
      <c r="H36" s="556"/>
      <c r="I36" s="556"/>
      <c r="J36" s="556"/>
      <c r="K36" s="556"/>
      <c r="Q36" s="155"/>
      <c r="R36" s="155"/>
      <c r="S36" s="155"/>
      <c r="T36" s="155"/>
      <c r="U36" s="155"/>
      <c r="V36" s="155"/>
      <c r="W36" s="155"/>
      <c r="X36" s="155"/>
      <c r="Y36" s="155"/>
      <c r="Z36" s="155"/>
    </row>
    <row r="37" spans="2:26" ht="76.5" customHeight="1">
      <c r="B37" s="546"/>
      <c r="C37" s="546"/>
      <c r="D37" s="546"/>
      <c r="E37" s="546"/>
      <c r="F37" s="546"/>
      <c r="G37" s="546"/>
      <c r="H37" s="546"/>
      <c r="I37" s="546"/>
      <c r="J37" s="546"/>
      <c r="K37" s="546"/>
      <c r="Q37" s="155"/>
      <c r="R37" s="155"/>
      <c r="S37" s="155"/>
      <c r="T37" s="155"/>
      <c r="U37" s="155"/>
      <c r="V37" s="155"/>
      <c r="W37" s="155"/>
      <c r="X37" s="155"/>
      <c r="Y37" s="155"/>
      <c r="Z37" s="155"/>
    </row>
    <row r="38" spans="2:26" ht="63.75" customHeight="1">
      <c r="B38" s="556"/>
      <c r="C38" s="556"/>
      <c r="D38" s="556"/>
      <c r="E38" s="556"/>
      <c r="F38" s="556"/>
      <c r="G38" s="556"/>
      <c r="H38" s="556"/>
      <c r="I38" s="556"/>
      <c r="J38" s="556"/>
      <c r="K38" s="556"/>
      <c r="Q38" s="155"/>
      <c r="R38" s="155"/>
      <c r="S38" s="155"/>
      <c r="T38" s="155"/>
      <c r="U38" s="155"/>
      <c r="V38" s="155"/>
      <c r="W38" s="155"/>
      <c r="X38" s="155"/>
      <c r="Y38" s="155"/>
      <c r="Z38" s="155"/>
    </row>
    <row r="39" spans="2:26" ht="78.75" customHeight="1">
      <c r="B39" s="549"/>
      <c r="C39" s="549"/>
      <c r="D39" s="549"/>
      <c r="E39" s="549"/>
      <c r="F39" s="549"/>
      <c r="G39" s="549"/>
      <c r="H39" s="549"/>
      <c r="I39" s="549"/>
      <c r="J39" s="549"/>
      <c r="K39" s="549"/>
      <c r="Q39" s="155"/>
      <c r="R39" s="155"/>
      <c r="S39" s="155"/>
      <c r="T39" s="155"/>
      <c r="U39" s="155"/>
      <c r="V39" s="155"/>
      <c r="W39" s="155"/>
      <c r="X39" s="155"/>
      <c r="Y39" s="155"/>
      <c r="Z39" s="155"/>
    </row>
    <row r="40" spans="2:26" ht="114" customHeight="1">
      <c r="B40" s="556"/>
      <c r="C40" s="556"/>
      <c r="D40" s="556"/>
      <c r="E40" s="556"/>
      <c r="F40" s="556"/>
      <c r="G40" s="556"/>
      <c r="H40" s="556"/>
      <c r="I40" s="556"/>
      <c r="J40" s="556"/>
      <c r="K40" s="556"/>
      <c r="Q40" s="155"/>
      <c r="R40" s="155"/>
      <c r="S40" s="155"/>
      <c r="T40" s="155"/>
      <c r="U40" s="155"/>
      <c r="V40" s="155"/>
      <c r="W40" s="155"/>
      <c r="X40" s="155"/>
      <c r="Y40" s="155"/>
      <c r="Z40" s="155"/>
    </row>
    <row r="41" spans="2:26" ht="108.75" customHeight="1">
      <c r="B41" s="549"/>
      <c r="C41" s="549"/>
      <c r="D41" s="549"/>
      <c r="E41" s="549"/>
      <c r="F41" s="549"/>
      <c r="G41" s="549"/>
      <c r="H41" s="549"/>
      <c r="I41" s="549"/>
      <c r="J41" s="549"/>
      <c r="K41" s="549"/>
      <c r="Q41" s="155"/>
      <c r="R41" s="155"/>
      <c r="S41" s="155"/>
      <c r="T41" s="155"/>
      <c r="U41" s="155"/>
      <c r="V41" s="155"/>
      <c r="W41" s="155"/>
      <c r="X41" s="155"/>
      <c r="Y41" s="155"/>
      <c r="Z41" s="155"/>
    </row>
    <row r="42" spans="2:26" ht="110.25" customHeight="1">
      <c r="B42" s="549"/>
      <c r="C42" s="549"/>
      <c r="D42" s="549"/>
      <c r="E42" s="549"/>
      <c r="F42" s="549"/>
      <c r="G42" s="549"/>
      <c r="H42" s="549"/>
      <c r="I42" s="549"/>
      <c r="J42" s="549"/>
      <c r="K42" s="549"/>
      <c r="Q42" s="155"/>
      <c r="R42" s="155"/>
      <c r="S42" s="155"/>
      <c r="T42" s="155"/>
      <c r="U42" s="155"/>
      <c r="V42" s="155"/>
      <c r="W42" s="155"/>
      <c r="X42" s="155"/>
      <c r="Y42" s="155"/>
      <c r="Z42" s="155"/>
    </row>
    <row r="43" spans="2:26" ht="85.5" customHeight="1">
      <c r="B43" s="557"/>
      <c r="C43" s="556"/>
      <c r="D43" s="556"/>
      <c r="E43" s="556"/>
      <c r="F43" s="556"/>
      <c r="G43" s="556"/>
      <c r="H43" s="556"/>
      <c r="I43" s="556"/>
      <c r="J43" s="556"/>
      <c r="K43" s="556"/>
      <c r="Q43" s="155"/>
      <c r="R43" s="155"/>
      <c r="S43" s="155"/>
      <c r="T43" s="155"/>
      <c r="U43" s="155"/>
      <c r="V43" s="155"/>
      <c r="W43" s="155"/>
      <c r="X43" s="155"/>
      <c r="Y43" s="155"/>
      <c r="Z43" s="155"/>
    </row>
    <row r="44" spans="2:26" ht="92.25" customHeight="1">
      <c r="B44" s="549"/>
      <c r="C44" s="549"/>
      <c r="D44" s="549"/>
      <c r="E44" s="549"/>
      <c r="F44" s="549"/>
      <c r="G44" s="549"/>
      <c r="H44" s="549"/>
      <c r="I44" s="549"/>
      <c r="J44" s="549"/>
      <c r="K44" s="549"/>
      <c r="Q44" s="155"/>
      <c r="R44" s="155"/>
      <c r="S44" s="155"/>
      <c r="T44" s="155"/>
      <c r="U44" s="155"/>
      <c r="V44" s="155"/>
      <c r="W44" s="155"/>
      <c r="X44" s="155"/>
      <c r="Y44" s="155"/>
      <c r="Z44" s="155"/>
    </row>
    <row r="45" spans="2:26" ht="89.25" customHeight="1">
      <c r="B45" s="549"/>
      <c r="C45" s="549"/>
      <c r="D45" s="549"/>
      <c r="E45" s="549"/>
      <c r="F45" s="549"/>
      <c r="G45" s="549"/>
      <c r="H45" s="549"/>
      <c r="I45" s="549"/>
      <c r="J45" s="549"/>
      <c r="K45" s="549"/>
      <c r="Q45" s="155"/>
      <c r="R45" s="155"/>
      <c r="S45" s="155"/>
      <c r="T45" s="155"/>
      <c r="U45" s="155"/>
      <c r="V45" s="155"/>
      <c r="W45" s="155"/>
      <c r="X45" s="155"/>
      <c r="Y45" s="155"/>
      <c r="Z45" s="155"/>
    </row>
    <row r="46" spans="2:26" ht="128.25" customHeight="1">
      <c r="B46" s="549"/>
      <c r="C46" s="549"/>
      <c r="D46" s="549"/>
      <c r="E46" s="549"/>
      <c r="F46" s="549"/>
      <c r="G46" s="549"/>
      <c r="H46" s="549"/>
      <c r="I46" s="549"/>
      <c r="J46" s="549"/>
      <c r="K46" s="549"/>
      <c r="Q46" s="155"/>
      <c r="R46" s="155"/>
      <c r="S46" s="155"/>
      <c r="T46" s="155"/>
      <c r="U46" s="155"/>
      <c r="V46" s="155"/>
      <c r="W46" s="155"/>
      <c r="X46" s="155"/>
      <c r="Y46" s="155"/>
      <c r="Z46" s="155"/>
    </row>
    <row r="47" spans="2:26" ht="96.75" customHeight="1">
      <c r="B47" s="549"/>
      <c r="C47" s="549"/>
      <c r="D47" s="549"/>
      <c r="E47" s="549"/>
      <c r="F47" s="549"/>
      <c r="G47" s="549"/>
      <c r="H47" s="549"/>
      <c r="I47" s="549"/>
      <c r="J47" s="549"/>
      <c r="K47" s="549"/>
      <c r="Q47" s="155"/>
      <c r="R47" s="155"/>
      <c r="S47" s="155"/>
      <c r="T47" s="155"/>
      <c r="U47" s="155"/>
      <c r="V47" s="155"/>
      <c r="W47" s="155"/>
      <c r="X47" s="155"/>
      <c r="Y47" s="155"/>
      <c r="Z47" s="155"/>
    </row>
    <row r="48" spans="2:26" ht="126" customHeight="1">
      <c r="B48" s="556"/>
      <c r="C48" s="556"/>
      <c r="D48" s="556"/>
      <c r="E48" s="556"/>
      <c r="F48" s="556"/>
      <c r="G48" s="556"/>
      <c r="H48" s="556"/>
      <c r="I48" s="556"/>
      <c r="J48" s="556"/>
      <c r="K48" s="556"/>
      <c r="Q48" s="155"/>
      <c r="R48" s="155"/>
      <c r="S48" s="155"/>
      <c r="T48" s="155"/>
      <c r="U48" s="155"/>
      <c r="V48" s="155"/>
      <c r="W48" s="155"/>
      <c r="X48" s="155"/>
      <c r="Y48" s="155"/>
      <c r="Z48" s="155"/>
    </row>
    <row r="49" spans="2:26" ht="126" customHeight="1">
      <c r="B49" s="557"/>
      <c r="C49" s="558"/>
      <c r="D49" s="558"/>
      <c r="E49" s="558"/>
      <c r="F49" s="558"/>
      <c r="G49" s="558"/>
      <c r="H49" s="558"/>
      <c r="I49" s="558"/>
      <c r="J49" s="558"/>
      <c r="K49" s="558"/>
      <c r="Q49" s="155"/>
      <c r="R49" s="155"/>
      <c r="S49" s="155"/>
      <c r="T49" s="155"/>
      <c r="U49" s="155"/>
      <c r="V49" s="155"/>
      <c r="W49" s="155"/>
      <c r="X49" s="155"/>
      <c r="Y49" s="155"/>
      <c r="Z49" s="155"/>
    </row>
    <row r="50" spans="2:26" ht="60.75" customHeight="1">
      <c r="B50" s="549"/>
      <c r="C50" s="549"/>
      <c r="D50" s="549"/>
      <c r="E50" s="549"/>
      <c r="F50" s="549"/>
      <c r="G50" s="549"/>
      <c r="H50" s="549"/>
      <c r="I50" s="549"/>
      <c r="J50" s="549"/>
      <c r="K50" s="549"/>
      <c r="Q50" s="155"/>
      <c r="R50" s="155"/>
      <c r="S50" s="155"/>
      <c r="T50" s="155"/>
      <c r="U50" s="155"/>
      <c r="V50" s="155"/>
      <c r="W50" s="155"/>
      <c r="X50" s="155"/>
      <c r="Y50" s="155"/>
      <c r="Z50" s="155"/>
    </row>
    <row r="51" spans="2:26" ht="122.25" customHeight="1">
      <c r="B51" s="556"/>
      <c r="C51" s="556"/>
      <c r="D51" s="556"/>
      <c r="E51" s="556"/>
      <c r="F51" s="556"/>
      <c r="G51" s="556"/>
      <c r="H51" s="556"/>
      <c r="I51" s="556"/>
      <c r="J51" s="556"/>
      <c r="K51" s="556"/>
      <c r="Q51" s="155"/>
      <c r="R51" s="155"/>
      <c r="S51" s="155"/>
      <c r="T51" s="155"/>
      <c r="U51" s="155"/>
      <c r="V51" s="155"/>
      <c r="W51" s="155"/>
      <c r="X51" s="155"/>
      <c r="Y51" s="155"/>
      <c r="Z51" s="155"/>
    </row>
    <row r="52" spans="2:26" ht="153" customHeight="1">
      <c r="B52" s="556"/>
      <c r="C52" s="556"/>
      <c r="D52" s="556"/>
      <c r="E52" s="556"/>
      <c r="F52" s="556"/>
      <c r="G52" s="556"/>
      <c r="H52" s="556"/>
      <c r="I52" s="556"/>
      <c r="J52" s="556"/>
      <c r="K52" s="556"/>
      <c r="Q52" s="155"/>
      <c r="R52" s="155"/>
      <c r="S52" s="155"/>
      <c r="T52" s="155"/>
      <c r="U52" s="155"/>
      <c r="V52" s="155"/>
      <c r="W52" s="155"/>
      <c r="X52" s="155"/>
      <c r="Y52" s="155"/>
      <c r="Z52" s="155"/>
    </row>
    <row r="53" spans="2:26" ht="140.25" customHeight="1">
      <c r="B53" s="556"/>
      <c r="C53" s="556"/>
      <c r="D53" s="556"/>
      <c r="E53" s="556"/>
      <c r="F53" s="556"/>
      <c r="G53" s="556"/>
      <c r="H53" s="556"/>
      <c r="I53" s="556"/>
      <c r="J53" s="556"/>
      <c r="K53" s="556"/>
      <c r="Q53" s="155"/>
      <c r="R53" s="155"/>
      <c r="S53" s="155"/>
      <c r="T53" s="155"/>
      <c r="U53" s="155"/>
      <c r="V53" s="155"/>
      <c r="W53" s="155"/>
      <c r="X53" s="155"/>
      <c r="Y53" s="155"/>
      <c r="Z53" s="155"/>
    </row>
    <row r="54" spans="2:26" ht="159.75" customHeight="1">
      <c r="B54" s="556"/>
      <c r="C54" s="556"/>
      <c r="D54" s="556"/>
      <c r="E54" s="556"/>
      <c r="F54" s="556"/>
      <c r="G54" s="556"/>
      <c r="H54" s="556"/>
      <c r="I54" s="556"/>
      <c r="J54" s="556"/>
      <c r="K54" s="556"/>
      <c r="Q54" s="155"/>
      <c r="R54" s="155"/>
      <c r="S54" s="155"/>
      <c r="T54" s="155"/>
      <c r="U54" s="155"/>
      <c r="V54" s="155"/>
      <c r="W54" s="155"/>
      <c r="X54" s="155"/>
      <c r="Y54" s="155"/>
      <c r="Z54" s="155"/>
    </row>
    <row r="55" spans="2:26" ht="45.75" customHeight="1">
      <c r="B55" s="549"/>
      <c r="C55" s="549"/>
      <c r="D55" s="549"/>
      <c r="E55" s="549"/>
      <c r="F55" s="549"/>
      <c r="G55" s="549"/>
      <c r="H55" s="549"/>
      <c r="I55" s="549"/>
      <c r="J55" s="549"/>
      <c r="K55" s="153"/>
      <c r="Q55" s="155"/>
      <c r="R55" s="155"/>
      <c r="S55" s="155"/>
      <c r="T55" s="155"/>
      <c r="U55" s="155"/>
      <c r="V55" s="155"/>
      <c r="W55" s="155"/>
      <c r="X55" s="155"/>
      <c r="Y55" s="155"/>
      <c r="Z55" s="155"/>
    </row>
    <row r="56" spans="2:26" ht="76.5" customHeight="1">
      <c r="B56" s="556"/>
      <c r="C56" s="556"/>
      <c r="D56" s="556"/>
      <c r="E56" s="556"/>
      <c r="F56" s="556"/>
      <c r="G56" s="556"/>
      <c r="H56" s="556"/>
      <c r="I56" s="556"/>
      <c r="J56" s="556"/>
      <c r="K56" s="556"/>
      <c r="Q56" s="155"/>
      <c r="R56" s="155"/>
      <c r="S56" s="155"/>
      <c r="T56" s="155"/>
      <c r="U56" s="155"/>
      <c r="V56" s="155"/>
      <c r="W56" s="155"/>
      <c r="X56" s="155"/>
      <c r="Y56" s="155"/>
      <c r="Z56" s="155"/>
    </row>
    <row r="57" spans="2:26" ht="92.25" customHeight="1">
      <c r="B57" s="556"/>
      <c r="C57" s="556"/>
      <c r="D57" s="556"/>
      <c r="E57" s="556"/>
      <c r="F57" s="556"/>
      <c r="G57" s="556"/>
      <c r="H57" s="556"/>
      <c r="I57" s="556"/>
      <c r="J57" s="556"/>
      <c r="K57" s="556"/>
      <c r="Q57" s="155"/>
      <c r="R57" s="155"/>
      <c r="S57" s="155"/>
      <c r="T57" s="155"/>
      <c r="U57" s="155"/>
      <c r="V57" s="155"/>
      <c r="W57" s="155"/>
      <c r="X57" s="155"/>
      <c r="Y57" s="155"/>
      <c r="Z57" s="155"/>
    </row>
    <row r="58" spans="2:26" ht="18.75" customHeight="1">
      <c r="B58" s="558"/>
      <c r="C58" s="558"/>
      <c r="D58" s="558"/>
      <c r="E58" s="558"/>
      <c r="F58" s="558"/>
      <c r="G58" s="558"/>
      <c r="H58" s="558"/>
      <c r="I58" s="558"/>
      <c r="J58" s="558"/>
      <c r="K58" s="153"/>
      <c r="Q58" s="155"/>
      <c r="R58" s="155"/>
      <c r="S58" s="155"/>
      <c r="T58" s="155"/>
      <c r="U58" s="155"/>
      <c r="V58" s="155"/>
      <c r="W58" s="155"/>
      <c r="X58" s="155"/>
      <c r="Y58" s="155"/>
      <c r="Z58" s="155"/>
    </row>
    <row r="59" spans="2:26" ht="47.25" customHeight="1">
      <c r="B59" s="546"/>
      <c r="C59" s="546"/>
      <c r="D59" s="546"/>
      <c r="E59" s="546"/>
      <c r="F59" s="546"/>
      <c r="G59" s="546"/>
      <c r="H59" s="546"/>
      <c r="I59" s="546"/>
      <c r="J59" s="546"/>
      <c r="K59" s="546"/>
      <c r="Q59" s="155"/>
      <c r="R59" s="155"/>
      <c r="S59" s="155"/>
      <c r="T59" s="155"/>
      <c r="U59" s="155"/>
      <c r="V59" s="155"/>
      <c r="W59" s="155"/>
      <c r="X59" s="155"/>
      <c r="Y59" s="155"/>
      <c r="Z59" s="155"/>
    </row>
    <row r="60" spans="2:26" ht="123.75" customHeight="1">
      <c r="B60" s="556"/>
      <c r="C60" s="556"/>
      <c r="D60" s="556"/>
      <c r="E60" s="556"/>
      <c r="F60" s="556"/>
      <c r="G60" s="556"/>
      <c r="H60" s="556"/>
      <c r="I60" s="556"/>
      <c r="J60" s="556"/>
      <c r="K60" s="556"/>
      <c r="Q60" s="155"/>
      <c r="R60" s="155"/>
      <c r="S60" s="155"/>
      <c r="T60" s="155"/>
      <c r="U60" s="155"/>
      <c r="V60" s="155"/>
      <c r="W60" s="155"/>
      <c r="X60" s="155"/>
      <c r="Y60" s="155"/>
      <c r="Z60" s="155"/>
    </row>
    <row r="61" spans="2:11" ht="157.5" customHeight="1">
      <c r="B61" s="556"/>
      <c r="C61" s="556"/>
      <c r="D61" s="556"/>
      <c r="E61" s="556"/>
      <c r="F61" s="556"/>
      <c r="G61" s="556"/>
      <c r="H61" s="556"/>
      <c r="I61" s="556"/>
      <c r="J61" s="556"/>
      <c r="K61" s="556"/>
    </row>
    <row r="62" spans="2:11" ht="93.75" customHeight="1">
      <c r="B62" s="557"/>
      <c r="C62" s="558"/>
      <c r="D62" s="558"/>
      <c r="E62" s="558"/>
      <c r="F62" s="558"/>
      <c r="G62" s="558"/>
      <c r="H62" s="558"/>
      <c r="I62" s="558"/>
      <c r="J62" s="558"/>
      <c r="K62" s="558"/>
    </row>
    <row r="63" spans="2:11" ht="33" customHeight="1">
      <c r="B63" s="546"/>
      <c r="C63" s="546"/>
      <c r="D63" s="546"/>
      <c r="E63" s="546"/>
      <c r="F63" s="546"/>
      <c r="G63" s="546"/>
      <c r="H63" s="546"/>
      <c r="I63" s="546"/>
      <c r="J63" s="546"/>
      <c r="K63" s="546"/>
    </row>
    <row r="64" spans="2:11" ht="87.75" customHeight="1">
      <c r="B64" s="559"/>
      <c r="C64" s="559"/>
      <c r="D64" s="559"/>
      <c r="E64" s="559"/>
      <c r="F64" s="559"/>
      <c r="G64" s="559"/>
      <c r="H64" s="559"/>
      <c r="I64" s="559"/>
      <c r="J64" s="559"/>
      <c r="K64" s="559"/>
    </row>
    <row r="65" spans="2:11" ht="76.5" customHeight="1">
      <c r="B65" s="549"/>
      <c r="C65" s="559"/>
      <c r="D65" s="559"/>
      <c r="E65" s="559"/>
      <c r="F65" s="559"/>
      <c r="G65" s="559"/>
      <c r="H65" s="559"/>
      <c r="I65" s="559"/>
      <c r="J65" s="559"/>
      <c r="K65" s="559"/>
    </row>
    <row r="66" spans="2:11" ht="77.25" customHeight="1">
      <c r="B66" s="549"/>
      <c r="C66" s="559"/>
      <c r="D66" s="559"/>
      <c r="E66" s="559"/>
      <c r="F66" s="559"/>
      <c r="G66" s="559"/>
      <c r="H66" s="559"/>
      <c r="I66" s="559"/>
      <c r="J66" s="559"/>
      <c r="K66" s="559"/>
    </row>
    <row r="67" spans="2:11" ht="68.25" customHeight="1">
      <c r="B67" s="549"/>
      <c r="C67" s="559"/>
      <c r="D67" s="559"/>
      <c r="E67" s="559"/>
      <c r="F67" s="559"/>
      <c r="G67" s="559"/>
      <c r="H67" s="559"/>
      <c r="I67" s="559"/>
      <c r="J67" s="559"/>
      <c r="K67" s="559"/>
    </row>
    <row r="68" spans="2:11" ht="68.25" customHeight="1">
      <c r="B68" s="549"/>
      <c r="C68" s="559"/>
      <c r="D68" s="559"/>
      <c r="E68" s="559"/>
      <c r="F68" s="559"/>
      <c r="G68" s="559"/>
      <c r="H68" s="559"/>
      <c r="I68" s="559"/>
      <c r="J68" s="559"/>
      <c r="K68" s="559"/>
    </row>
    <row r="69" spans="2:11" ht="144" customHeight="1">
      <c r="B69" s="560"/>
      <c r="C69" s="556"/>
      <c r="D69" s="556"/>
      <c r="E69" s="556"/>
      <c r="F69" s="556"/>
      <c r="G69" s="556"/>
      <c r="H69" s="556"/>
      <c r="I69" s="556"/>
      <c r="J69" s="556"/>
      <c r="K69" s="556"/>
    </row>
    <row r="70" spans="2:11" ht="122.25" customHeight="1">
      <c r="B70" s="560"/>
      <c r="C70" s="556"/>
      <c r="D70" s="556"/>
      <c r="E70" s="556"/>
      <c r="F70" s="556"/>
      <c r="G70" s="556"/>
      <c r="H70" s="556"/>
      <c r="I70" s="556"/>
      <c r="J70" s="556"/>
      <c r="K70" s="556"/>
    </row>
    <row r="71" spans="2:11" ht="95.25" customHeight="1">
      <c r="B71" s="549"/>
      <c r="C71" s="549"/>
      <c r="D71" s="549"/>
      <c r="E71" s="549"/>
      <c r="F71" s="549"/>
      <c r="G71" s="549"/>
      <c r="H71" s="549"/>
      <c r="I71" s="549"/>
      <c r="J71" s="549"/>
      <c r="K71" s="549"/>
    </row>
    <row r="72" ht="127.5" customHeight="1"/>
    <row r="73" spans="2:10" ht="15">
      <c r="B73" s="132"/>
      <c r="C73" s="153"/>
      <c r="D73" s="153"/>
      <c r="E73" s="153"/>
      <c r="F73" s="153"/>
      <c r="G73" s="153"/>
      <c r="H73" s="153"/>
      <c r="I73" s="153"/>
      <c r="J73" s="153"/>
    </row>
  </sheetData>
  <sheetProtection password="EC12" sheet="1" objects="1" scenarios="1"/>
  <mergeCells count="63">
    <mergeCell ref="B10:L10"/>
    <mergeCell ref="B68:K68"/>
    <mergeCell ref="B70:K70"/>
    <mergeCell ref="B13:K13"/>
    <mergeCell ref="B61:K61"/>
    <mergeCell ref="B62:K62"/>
    <mergeCell ref="B63:K63"/>
    <mergeCell ref="B69:K69"/>
    <mergeCell ref="B64:K64"/>
    <mergeCell ref="B65:K65"/>
    <mergeCell ref="B66:K66"/>
    <mergeCell ref="B67:K67"/>
    <mergeCell ref="B49:K49"/>
    <mergeCell ref="B50:K50"/>
    <mergeCell ref="B51:K51"/>
    <mergeCell ref="B52:K52"/>
    <mergeCell ref="B58:J58"/>
    <mergeCell ref="B57:K57"/>
    <mergeCell ref="B59:K59"/>
    <mergeCell ref="B60:K60"/>
    <mergeCell ref="B45:K45"/>
    <mergeCell ref="B46:K46"/>
    <mergeCell ref="B47:K47"/>
    <mergeCell ref="B48:K48"/>
    <mergeCell ref="B55:J55"/>
    <mergeCell ref="B53:K53"/>
    <mergeCell ref="B54:K54"/>
    <mergeCell ref="B56:K56"/>
    <mergeCell ref="B44:K44"/>
    <mergeCell ref="B39:K39"/>
    <mergeCell ref="B40:K40"/>
    <mergeCell ref="B41:K41"/>
    <mergeCell ref="B42:K42"/>
    <mergeCell ref="B37:K37"/>
    <mergeCell ref="B38:K38"/>
    <mergeCell ref="B35:K35"/>
    <mergeCell ref="B43:K43"/>
    <mergeCell ref="B36:K36"/>
    <mergeCell ref="B26:K26"/>
    <mergeCell ref="B34:K34"/>
    <mergeCell ref="B29:K29"/>
    <mergeCell ref="B31:K31"/>
    <mergeCell ref="B33:K33"/>
    <mergeCell ref="C32:L32"/>
    <mergeCell ref="B30:H30"/>
    <mergeCell ref="B14:K14"/>
    <mergeCell ref="B15:K15"/>
    <mergeCell ref="B24:K24"/>
    <mergeCell ref="B25:K25"/>
    <mergeCell ref="B21:K21"/>
    <mergeCell ref="B22:K22"/>
    <mergeCell ref="F4:G4"/>
    <mergeCell ref="B71:K71"/>
    <mergeCell ref="C6:F6"/>
    <mergeCell ref="H6:K6"/>
    <mergeCell ref="H4:K4"/>
    <mergeCell ref="B9:K9"/>
    <mergeCell ref="B23:K23"/>
    <mergeCell ref="B27:K27"/>
    <mergeCell ref="B16:K16"/>
    <mergeCell ref="B18:K18"/>
    <mergeCell ref="B19:K19"/>
    <mergeCell ref="B20:K20"/>
  </mergeCells>
  <hyperlinks>
    <hyperlink ref="F4:G4" location="'Start 1'!A1" display="Start"/>
  </hyperlinks>
  <printOptions/>
  <pageMargins left="0.75" right="0.75" top="0.98" bottom="1" header="0.5" footer="0.5"/>
  <pageSetup fitToHeight="0" fitToWidth="1" horizontalDpi="300" verticalDpi="300" orientation="portrait" paperSize="9" scale="64" r:id="rId2"/>
  <headerFooter alignWithMargins="0">
    <oddHeader>&amp;C&amp;"Times New Roman,Corsivo"&amp;11Istruzioni "Sol-Nutri"</oddHeader>
    <oddFooter>&amp;CPagina &amp;P</oddFooter>
  </headerFooter>
  <rowBreaks count="1" manualBreakCount="1">
    <brk id="37" max="11" man="1"/>
  </rowBreaks>
  <drawing r:id="rId1"/>
</worksheet>
</file>

<file path=xl/worksheets/sheet3.xml><?xml version="1.0" encoding="utf-8"?>
<worksheet xmlns="http://schemas.openxmlformats.org/spreadsheetml/2006/main" xmlns:r="http://schemas.openxmlformats.org/officeDocument/2006/relationships">
  <sheetPr codeName="Foglio17"/>
  <dimension ref="A1:Z67"/>
  <sheetViews>
    <sheetView showRowColHeaders="0" zoomScale="101" zoomScaleNormal="101" zoomScalePageLayoutView="0" workbookViewId="0" topLeftCell="A1">
      <selection activeCell="A5" sqref="A5"/>
    </sheetView>
  </sheetViews>
  <sheetFormatPr defaultColWidth="9.00390625" defaultRowHeight="15"/>
  <cols>
    <col min="1" max="1" width="3.50390625" style="97" customWidth="1"/>
    <col min="2" max="2" width="10.375" style="24" customWidth="1"/>
    <col min="3" max="6" width="9.00390625" style="97" customWidth="1"/>
    <col min="7" max="7" width="18.625" style="97" customWidth="1"/>
    <col min="8" max="8" width="11.75390625" style="97" customWidth="1"/>
    <col min="9" max="9" width="12.375" style="97" customWidth="1"/>
    <col min="10" max="10" width="10.625" style="97" customWidth="1"/>
    <col min="11" max="11" width="7.50390625" style="97" customWidth="1"/>
    <col min="12" max="12" width="10.50390625" style="97" customWidth="1"/>
    <col min="13" max="16" width="9.00390625" style="97" customWidth="1"/>
    <col min="17" max="16384" width="9.00390625" style="17" customWidth="1"/>
  </cols>
  <sheetData>
    <row r="1" spans="17:26" ht="15">
      <c r="Q1" s="155"/>
      <c r="R1" s="155"/>
      <c r="S1" s="155"/>
      <c r="T1" s="155"/>
      <c r="U1" s="155"/>
      <c r="V1" s="155"/>
      <c r="W1" s="155"/>
      <c r="X1" s="155"/>
      <c r="Y1" s="155"/>
      <c r="Z1" s="155"/>
    </row>
    <row r="2" spans="3:26" ht="24" customHeight="1">
      <c r="C2" s="100" t="s">
        <v>122</v>
      </c>
      <c r="D2" s="100"/>
      <c r="F2" s="25"/>
      <c r="G2" s="25"/>
      <c r="H2" s="565" t="s">
        <v>123</v>
      </c>
      <c r="I2" s="565"/>
      <c r="J2" s="565"/>
      <c r="K2" s="566"/>
      <c r="L2" s="25"/>
      <c r="M2" s="25"/>
      <c r="N2" s="25"/>
      <c r="O2" s="25"/>
      <c r="P2" s="25"/>
      <c r="Q2" s="155"/>
      <c r="R2" s="155"/>
      <c r="S2" s="155"/>
      <c r="T2" s="155"/>
      <c r="U2" s="155"/>
      <c r="V2" s="155"/>
      <c r="W2" s="155"/>
      <c r="X2" s="155"/>
      <c r="Y2" s="155"/>
      <c r="Z2" s="155"/>
    </row>
    <row r="3" spans="1:26" ht="15.75" customHeight="1">
      <c r="A3" s="25"/>
      <c r="B3" s="139"/>
      <c r="C3" s="107"/>
      <c r="D3" s="107"/>
      <c r="E3" s="107"/>
      <c r="F3" s="107"/>
      <c r="G3" s="107"/>
      <c r="H3" s="107"/>
      <c r="I3" s="107"/>
      <c r="J3" s="107"/>
      <c r="K3" s="107"/>
      <c r="L3" s="25"/>
      <c r="M3" s="25"/>
      <c r="N3" s="25"/>
      <c r="O3" s="25"/>
      <c r="P3" s="25"/>
      <c r="Q3" s="155"/>
      <c r="R3" s="155"/>
      <c r="S3" s="155"/>
      <c r="T3" s="155"/>
      <c r="U3" s="155"/>
      <c r="V3" s="155"/>
      <c r="W3" s="155"/>
      <c r="X3" s="155"/>
      <c r="Y3" s="155"/>
      <c r="Z3" s="155"/>
    </row>
    <row r="4" spans="1:26" ht="21.75" customHeight="1">
      <c r="A4" s="25"/>
      <c r="B4" s="139"/>
      <c r="C4" s="544"/>
      <c r="D4" s="544"/>
      <c r="E4" s="544"/>
      <c r="F4" s="544"/>
      <c r="G4" s="107"/>
      <c r="H4" s="565" t="s">
        <v>124</v>
      </c>
      <c r="I4" s="565"/>
      <c r="J4" s="565"/>
      <c r="K4" s="566"/>
      <c r="Q4" s="155"/>
      <c r="R4" s="155"/>
      <c r="S4" s="155"/>
      <c r="T4" s="155"/>
      <c r="U4" s="155"/>
      <c r="V4" s="155"/>
      <c r="W4" s="155"/>
      <c r="X4" s="155"/>
      <c r="Y4" s="155"/>
      <c r="Z4" s="155"/>
    </row>
    <row r="5" spans="2:26" ht="18">
      <c r="B5" s="116"/>
      <c r="C5" s="107"/>
      <c r="D5" s="107"/>
      <c r="E5" s="107"/>
      <c r="F5" s="107"/>
      <c r="G5" s="107"/>
      <c r="H5" s="107"/>
      <c r="I5" s="107"/>
      <c r="J5" s="107"/>
      <c r="K5" s="107"/>
      <c r="Q5" s="155"/>
      <c r="R5" s="155"/>
      <c r="S5" s="155"/>
      <c r="T5" s="155"/>
      <c r="U5" s="155"/>
      <c r="V5" s="155"/>
      <c r="W5" s="155"/>
      <c r="X5" s="155"/>
      <c r="Y5" s="155"/>
      <c r="Z5" s="155"/>
    </row>
    <row r="6" spans="2:26" ht="21.75" customHeight="1">
      <c r="B6" s="569" t="s">
        <v>125</v>
      </c>
      <c r="C6" s="569"/>
      <c r="D6" s="569"/>
      <c r="E6" s="569"/>
      <c r="F6" s="569"/>
      <c r="G6" s="569"/>
      <c r="H6" s="569"/>
      <c r="I6" s="569"/>
      <c r="J6" s="569"/>
      <c r="K6" s="569"/>
      <c r="Q6" s="155"/>
      <c r="R6" s="155"/>
      <c r="S6" s="155"/>
      <c r="T6" s="155"/>
      <c r="U6" s="155"/>
      <c r="V6" s="155"/>
      <c r="W6" s="155"/>
      <c r="X6" s="155"/>
      <c r="Y6" s="155"/>
      <c r="Z6" s="155"/>
    </row>
    <row r="7" spans="2:26" ht="15">
      <c r="B7" s="26"/>
      <c r="C7" s="107"/>
      <c r="D7" s="107"/>
      <c r="E7" s="107"/>
      <c r="F7" s="107"/>
      <c r="G7" s="107"/>
      <c r="H7" s="107"/>
      <c r="I7" s="107"/>
      <c r="J7" s="107"/>
      <c r="K7" s="107"/>
      <c r="L7" s="107"/>
      <c r="Q7" s="155"/>
      <c r="R7" s="155"/>
      <c r="S7" s="155"/>
      <c r="T7" s="155"/>
      <c r="U7" s="155"/>
      <c r="V7" s="155"/>
      <c r="W7" s="155"/>
      <c r="X7" s="155"/>
      <c r="Y7" s="155"/>
      <c r="Z7" s="155"/>
    </row>
    <row r="8" spans="2:26" ht="34.5" customHeight="1">
      <c r="B8" s="561" t="s">
        <v>234</v>
      </c>
      <c r="C8" s="561"/>
      <c r="D8" s="561"/>
      <c r="E8" s="561"/>
      <c r="F8" s="561"/>
      <c r="G8" s="561"/>
      <c r="H8" s="561"/>
      <c r="I8" s="150"/>
      <c r="J8" s="151"/>
      <c r="K8" s="150"/>
      <c r="L8" s="151"/>
      <c r="M8" s="152"/>
      <c r="N8" s="152"/>
      <c r="O8" s="152"/>
      <c r="P8" s="152"/>
      <c r="Q8" s="155"/>
      <c r="R8" s="155"/>
      <c r="S8" s="155"/>
      <c r="T8" s="155"/>
      <c r="U8" s="155"/>
      <c r="V8" s="155"/>
      <c r="W8" s="155"/>
      <c r="X8" s="155"/>
      <c r="Y8" s="155"/>
      <c r="Z8" s="155"/>
    </row>
    <row r="9" spans="2:26" ht="15">
      <c r="B9" s="26"/>
      <c r="C9" s="107"/>
      <c r="D9" s="107"/>
      <c r="E9" s="107"/>
      <c r="F9" s="107"/>
      <c r="J9" s="107"/>
      <c r="L9" s="107"/>
      <c r="Q9" s="155"/>
      <c r="R9" s="155"/>
      <c r="S9" s="155"/>
      <c r="T9" s="155"/>
      <c r="U9" s="155"/>
      <c r="V9" s="155"/>
      <c r="W9" s="155"/>
      <c r="X9" s="155"/>
      <c r="Y9" s="155"/>
      <c r="Z9" s="155"/>
    </row>
    <row r="10" spans="2:26" ht="34.5" customHeight="1">
      <c r="B10" s="561" t="s">
        <v>235</v>
      </c>
      <c r="C10" s="561"/>
      <c r="D10" s="561"/>
      <c r="E10" s="561"/>
      <c r="F10" s="561"/>
      <c r="G10" s="561"/>
      <c r="H10" s="561"/>
      <c r="J10" s="151"/>
      <c r="K10" s="150"/>
      <c r="L10" s="151"/>
      <c r="Q10" s="155"/>
      <c r="R10" s="155"/>
      <c r="S10" s="155"/>
      <c r="T10" s="155"/>
      <c r="U10" s="155"/>
      <c r="V10" s="155"/>
      <c r="W10" s="155"/>
      <c r="X10" s="155"/>
      <c r="Y10" s="155"/>
      <c r="Z10" s="155"/>
    </row>
    <row r="11" spans="2:26" ht="19.5" customHeight="1">
      <c r="B11" s="113"/>
      <c r="C11" s="115"/>
      <c r="D11" s="115"/>
      <c r="E11" s="115"/>
      <c r="F11" s="115"/>
      <c r="G11" s="114"/>
      <c r="H11" s="114"/>
      <c r="I11" s="114"/>
      <c r="J11" s="115"/>
      <c r="K11" s="114"/>
      <c r="L11" s="107"/>
      <c r="Q11" s="155"/>
      <c r="R11" s="155"/>
      <c r="S11" s="155"/>
      <c r="T11" s="155"/>
      <c r="U11" s="155"/>
      <c r="V11" s="155"/>
      <c r="W11" s="155"/>
      <c r="X11" s="155"/>
      <c r="Y11" s="155"/>
      <c r="Z11" s="155"/>
    </row>
    <row r="12" spans="2:26" ht="15">
      <c r="B12" s="132"/>
      <c r="C12" s="153"/>
      <c r="D12" s="153"/>
      <c r="E12" s="153"/>
      <c r="F12" s="153"/>
      <c r="G12" s="153"/>
      <c r="H12" s="153"/>
      <c r="I12" s="153"/>
      <c r="J12" s="154"/>
      <c r="K12" s="153"/>
      <c r="Q12" s="155"/>
      <c r="R12" s="155"/>
      <c r="S12" s="155"/>
      <c r="T12" s="155"/>
      <c r="U12" s="155"/>
      <c r="V12" s="155"/>
      <c r="W12" s="155"/>
      <c r="X12" s="155"/>
      <c r="Y12" s="155"/>
      <c r="Z12" s="155"/>
    </row>
    <row r="13" spans="2:26" ht="15.75">
      <c r="B13" s="140"/>
      <c r="C13" s="154"/>
      <c r="D13" s="154"/>
      <c r="E13" s="154"/>
      <c r="F13" s="154"/>
      <c r="G13" s="154"/>
      <c r="H13" s="154"/>
      <c r="I13" s="154"/>
      <c r="J13" s="154"/>
      <c r="K13" s="154"/>
      <c r="Q13" s="155"/>
      <c r="R13" s="155"/>
      <c r="S13" s="155"/>
      <c r="T13" s="155"/>
      <c r="U13" s="155"/>
      <c r="V13" s="155"/>
      <c r="W13" s="155"/>
      <c r="X13" s="155"/>
      <c r="Y13" s="155"/>
      <c r="Z13" s="155"/>
    </row>
    <row r="14" spans="2:26" ht="32.25" customHeight="1">
      <c r="B14" s="542"/>
      <c r="C14" s="542"/>
      <c r="D14" s="542"/>
      <c r="E14" s="542"/>
      <c r="F14" s="542"/>
      <c r="G14" s="542"/>
      <c r="H14" s="542"/>
      <c r="I14" s="542"/>
      <c r="J14" s="542"/>
      <c r="K14" s="542"/>
      <c r="Q14" s="155"/>
      <c r="R14" s="155"/>
      <c r="S14" s="155"/>
      <c r="T14" s="155"/>
      <c r="U14" s="155"/>
      <c r="V14" s="155"/>
      <c r="W14" s="155"/>
      <c r="X14" s="155"/>
      <c r="Y14" s="155"/>
      <c r="Z14" s="155"/>
    </row>
    <row r="15" spans="2:26" ht="33.75" customHeight="1">
      <c r="B15" s="542"/>
      <c r="C15" s="542"/>
      <c r="D15" s="542"/>
      <c r="E15" s="542"/>
      <c r="F15" s="542"/>
      <c r="G15" s="542"/>
      <c r="H15" s="542"/>
      <c r="I15" s="542"/>
      <c r="J15" s="542"/>
      <c r="K15" s="542"/>
      <c r="Q15" s="155"/>
      <c r="R15" s="155"/>
      <c r="S15" s="155"/>
      <c r="T15" s="155"/>
      <c r="U15" s="155"/>
      <c r="V15" s="155"/>
      <c r="W15" s="155"/>
      <c r="X15" s="155"/>
      <c r="Y15" s="155"/>
      <c r="Z15" s="155"/>
    </row>
    <row r="16" spans="2:26" ht="34.5" customHeight="1">
      <c r="B16" s="542"/>
      <c r="C16" s="542"/>
      <c r="D16" s="542"/>
      <c r="E16" s="542"/>
      <c r="F16" s="542"/>
      <c r="G16" s="542"/>
      <c r="H16" s="542"/>
      <c r="I16" s="542"/>
      <c r="J16" s="542"/>
      <c r="K16" s="542"/>
      <c r="Q16" s="155"/>
      <c r="R16" s="155"/>
      <c r="S16" s="155"/>
      <c r="T16" s="155"/>
      <c r="U16" s="155"/>
      <c r="V16" s="155"/>
      <c r="W16" s="155"/>
      <c r="X16" s="155"/>
      <c r="Y16" s="155"/>
      <c r="Z16" s="155"/>
    </row>
    <row r="17" spans="2:26" ht="24" customHeight="1">
      <c r="B17" s="542"/>
      <c r="C17" s="542"/>
      <c r="D17" s="542"/>
      <c r="E17" s="542"/>
      <c r="F17" s="542"/>
      <c r="G17" s="542"/>
      <c r="H17" s="542"/>
      <c r="I17" s="542"/>
      <c r="J17" s="542"/>
      <c r="K17" s="542"/>
      <c r="Q17" s="155"/>
      <c r="R17" s="155"/>
      <c r="S17" s="155"/>
      <c r="T17" s="155"/>
      <c r="U17" s="155"/>
      <c r="V17" s="155"/>
      <c r="W17" s="155"/>
      <c r="X17" s="155"/>
      <c r="Y17" s="155"/>
      <c r="Z17" s="155"/>
    </row>
    <row r="18" spans="2:26" ht="15">
      <c r="B18" s="543"/>
      <c r="C18" s="543"/>
      <c r="D18" s="543"/>
      <c r="E18" s="543"/>
      <c r="F18" s="543"/>
      <c r="G18" s="543"/>
      <c r="H18" s="543"/>
      <c r="I18" s="543"/>
      <c r="J18" s="543"/>
      <c r="K18" s="543"/>
      <c r="Q18" s="155"/>
      <c r="R18" s="155"/>
      <c r="S18" s="155"/>
      <c r="T18" s="155"/>
      <c r="U18" s="155"/>
      <c r="V18" s="155"/>
      <c r="W18" s="155"/>
      <c r="X18" s="155"/>
      <c r="Y18" s="155"/>
      <c r="Z18" s="155"/>
    </row>
    <row r="19" spans="2:26" ht="23.25" customHeight="1">
      <c r="B19" s="542"/>
      <c r="C19" s="542"/>
      <c r="D19" s="542"/>
      <c r="E19" s="542"/>
      <c r="F19" s="542"/>
      <c r="G19" s="542"/>
      <c r="H19" s="542"/>
      <c r="I19" s="542"/>
      <c r="J19" s="542"/>
      <c r="K19" s="542"/>
      <c r="Q19" s="155"/>
      <c r="R19" s="155"/>
      <c r="S19" s="155"/>
      <c r="T19" s="155"/>
      <c r="U19" s="155"/>
      <c r="V19" s="155"/>
      <c r="W19" s="155"/>
      <c r="X19" s="155"/>
      <c r="Y19" s="155"/>
      <c r="Z19" s="155"/>
    </row>
    <row r="20" spans="2:26" ht="36" customHeight="1">
      <c r="B20" s="546"/>
      <c r="C20" s="546"/>
      <c r="D20" s="546"/>
      <c r="E20" s="546"/>
      <c r="F20" s="546"/>
      <c r="G20" s="546"/>
      <c r="H20" s="546"/>
      <c r="I20" s="546"/>
      <c r="J20" s="546"/>
      <c r="K20" s="546"/>
      <c r="Q20" s="155"/>
      <c r="R20" s="155"/>
      <c r="S20" s="155"/>
      <c r="T20" s="155"/>
      <c r="U20" s="155"/>
      <c r="V20" s="155"/>
      <c r="W20" s="155"/>
      <c r="X20" s="155"/>
      <c r="Y20" s="155"/>
      <c r="Z20" s="155"/>
    </row>
    <row r="21" spans="2:26" ht="21.75" customHeight="1">
      <c r="B21" s="547"/>
      <c r="C21" s="547"/>
      <c r="D21" s="547"/>
      <c r="E21" s="547"/>
      <c r="F21" s="547"/>
      <c r="G21" s="547"/>
      <c r="H21" s="547"/>
      <c r="I21" s="547"/>
      <c r="J21" s="547"/>
      <c r="K21" s="547"/>
      <c r="Q21" s="155"/>
      <c r="R21" s="155"/>
      <c r="S21" s="155"/>
      <c r="T21" s="155"/>
      <c r="U21" s="155"/>
      <c r="V21" s="155"/>
      <c r="W21" s="155"/>
      <c r="X21" s="155"/>
      <c r="Y21" s="155"/>
      <c r="Z21" s="155"/>
    </row>
    <row r="22" spans="2:26" ht="66" customHeight="1">
      <c r="B22" s="548"/>
      <c r="C22" s="549"/>
      <c r="D22" s="549"/>
      <c r="E22" s="549"/>
      <c r="F22" s="549"/>
      <c r="G22" s="549"/>
      <c r="H22" s="549"/>
      <c r="I22" s="549"/>
      <c r="J22" s="549"/>
      <c r="K22" s="549"/>
      <c r="Q22" s="155"/>
      <c r="R22" s="155"/>
      <c r="S22" s="155"/>
      <c r="T22" s="155"/>
      <c r="U22" s="155"/>
      <c r="V22" s="155"/>
      <c r="W22" s="155"/>
      <c r="X22" s="155"/>
      <c r="Y22" s="155"/>
      <c r="Z22" s="155"/>
    </row>
    <row r="23" spans="2:26" ht="92.25" customHeight="1">
      <c r="B23" s="550"/>
      <c r="C23" s="546"/>
      <c r="D23" s="546"/>
      <c r="E23" s="546"/>
      <c r="F23" s="546"/>
      <c r="G23" s="546"/>
      <c r="H23" s="546"/>
      <c r="I23" s="546"/>
      <c r="J23" s="546"/>
      <c r="K23" s="546"/>
      <c r="Q23" s="155"/>
      <c r="R23" s="155"/>
      <c r="S23" s="155"/>
      <c r="T23" s="155"/>
      <c r="U23" s="155"/>
      <c r="V23" s="155"/>
      <c r="W23" s="155"/>
      <c r="X23" s="155"/>
      <c r="Y23" s="155"/>
      <c r="Z23" s="155"/>
    </row>
    <row r="24" spans="2:26" ht="34.5" customHeight="1">
      <c r="B24" s="551"/>
      <c r="C24" s="551"/>
      <c r="D24" s="551"/>
      <c r="E24" s="551"/>
      <c r="F24" s="551"/>
      <c r="G24" s="551"/>
      <c r="H24" s="551"/>
      <c r="I24" s="551"/>
      <c r="J24" s="551"/>
      <c r="K24" s="551"/>
      <c r="Q24" s="155"/>
      <c r="R24" s="155"/>
      <c r="S24" s="155"/>
      <c r="T24" s="155"/>
      <c r="U24" s="155"/>
      <c r="V24" s="155"/>
      <c r="W24" s="155"/>
      <c r="X24" s="155"/>
      <c r="Y24" s="155"/>
      <c r="Z24" s="155"/>
    </row>
    <row r="25" spans="2:26" ht="65.25" customHeight="1">
      <c r="B25" s="101"/>
      <c r="C25" s="552" t="s">
        <v>81</v>
      </c>
      <c r="D25" s="552"/>
      <c r="E25" s="552"/>
      <c r="F25" s="552"/>
      <c r="G25" s="552"/>
      <c r="H25" s="552"/>
      <c r="I25" s="552"/>
      <c r="J25" s="552"/>
      <c r="K25" s="552"/>
      <c r="L25" s="552"/>
      <c r="Q25" s="155"/>
      <c r="R25" s="155"/>
      <c r="S25" s="155"/>
      <c r="T25" s="155"/>
      <c r="U25" s="155"/>
      <c r="V25" s="155"/>
      <c r="W25" s="155"/>
      <c r="X25" s="155"/>
      <c r="Y25" s="155"/>
      <c r="Z25" s="155"/>
    </row>
    <row r="26" spans="2:26" ht="33.75" customHeight="1">
      <c r="B26" s="553"/>
      <c r="C26" s="551"/>
      <c r="D26" s="551"/>
      <c r="E26" s="551"/>
      <c r="F26" s="551"/>
      <c r="G26" s="551"/>
      <c r="H26" s="551"/>
      <c r="I26" s="551"/>
      <c r="J26" s="551"/>
      <c r="K26" s="551"/>
      <c r="Q26" s="155"/>
      <c r="R26" s="155"/>
      <c r="S26" s="155"/>
      <c r="T26" s="155"/>
      <c r="U26" s="155"/>
      <c r="V26" s="155"/>
      <c r="W26" s="155"/>
      <c r="X26" s="155"/>
      <c r="Y26" s="155"/>
      <c r="Z26" s="155"/>
    </row>
    <row r="27" spans="2:26" ht="49.5" customHeight="1">
      <c r="B27" s="553"/>
      <c r="C27" s="551"/>
      <c r="D27" s="551"/>
      <c r="E27" s="551"/>
      <c r="F27" s="551"/>
      <c r="G27" s="551"/>
      <c r="H27" s="551"/>
      <c r="I27" s="551"/>
      <c r="J27" s="551"/>
      <c r="K27" s="551"/>
      <c r="Q27" s="155"/>
      <c r="R27" s="155"/>
      <c r="S27" s="155"/>
      <c r="T27" s="155"/>
      <c r="U27" s="155"/>
      <c r="V27" s="155"/>
      <c r="W27" s="155"/>
      <c r="X27" s="155"/>
      <c r="Y27" s="155"/>
      <c r="Z27" s="155"/>
    </row>
    <row r="28" spans="2:26" ht="102" customHeight="1">
      <c r="B28" s="554"/>
      <c r="C28" s="555"/>
      <c r="D28" s="555"/>
      <c r="E28" s="555"/>
      <c r="F28" s="555"/>
      <c r="G28" s="555"/>
      <c r="H28" s="555"/>
      <c r="I28" s="555"/>
      <c r="J28" s="555"/>
      <c r="K28" s="555"/>
      <c r="Q28" s="155"/>
      <c r="R28" s="155"/>
      <c r="S28" s="155"/>
      <c r="T28" s="155"/>
      <c r="U28" s="155"/>
      <c r="V28" s="155"/>
      <c r="W28" s="155"/>
      <c r="X28" s="155"/>
      <c r="Y28" s="155"/>
      <c r="Z28" s="155"/>
    </row>
    <row r="29" spans="2:26" ht="172.5" customHeight="1">
      <c r="B29" s="556"/>
      <c r="C29" s="556"/>
      <c r="D29" s="556"/>
      <c r="E29" s="556"/>
      <c r="F29" s="556"/>
      <c r="G29" s="556"/>
      <c r="H29" s="556"/>
      <c r="I29" s="556"/>
      <c r="J29" s="556"/>
      <c r="K29" s="556"/>
      <c r="Q29" s="155"/>
      <c r="R29" s="155"/>
      <c r="S29" s="155"/>
      <c r="T29" s="155"/>
      <c r="U29" s="155"/>
      <c r="V29" s="155"/>
      <c r="W29" s="155"/>
      <c r="X29" s="155"/>
      <c r="Y29" s="155"/>
      <c r="Z29" s="155"/>
    </row>
    <row r="30" spans="2:26" ht="76.5" customHeight="1">
      <c r="B30" s="546"/>
      <c r="C30" s="546"/>
      <c r="D30" s="546"/>
      <c r="E30" s="546"/>
      <c r="F30" s="546"/>
      <c r="G30" s="546"/>
      <c r="H30" s="546"/>
      <c r="I30" s="546"/>
      <c r="J30" s="546"/>
      <c r="K30" s="546"/>
      <c r="Q30" s="155"/>
      <c r="R30" s="155"/>
      <c r="S30" s="155"/>
      <c r="T30" s="155"/>
      <c r="U30" s="155"/>
      <c r="V30" s="155"/>
      <c r="W30" s="155"/>
      <c r="X30" s="155"/>
      <c r="Y30" s="155"/>
      <c r="Z30" s="155"/>
    </row>
    <row r="31" spans="2:26" ht="63.75" customHeight="1">
      <c r="B31" s="556"/>
      <c r="C31" s="556"/>
      <c r="D31" s="556"/>
      <c r="E31" s="556"/>
      <c r="F31" s="556"/>
      <c r="G31" s="556"/>
      <c r="H31" s="556"/>
      <c r="I31" s="556"/>
      <c r="J31" s="556"/>
      <c r="K31" s="556"/>
      <c r="Q31" s="155"/>
      <c r="R31" s="155"/>
      <c r="S31" s="155"/>
      <c r="T31" s="155"/>
      <c r="U31" s="155"/>
      <c r="V31" s="155"/>
      <c r="W31" s="155"/>
      <c r="X31" s="155"/>
      <c r="Y31" s="155"/>
      <c r="Z31" s="155"/>
    </row>
    <row r="32" spans="2:26" ht="78.75" customHeight="1">
      <c r="B32" s="549"/>
      <c r="C32" s="549"/>
      <c r="D32" s="549"/>
      <c r="E32" s="549"/>
      <c r="F32" s="549"/>
      <c r="G32" s="549"/>
      <c r="H32" s="549"/>
      <c r="I32" s="549"/>
      <c r="J32" s="549"/>
      <c r="K32" s="549"/>
      <c r="Q32" s="155"/>
      <c r="R32" s="155"/>
      <c r="S32" s="155"/>
      <c r="T32" s="155"/>
      <c r="U32" s="155"/>
      <c r="V32" s="155"/>
      <c r="W32" s="155"/>
      <c r="X32" s="155"/>
      <c r="Y32" s="155"/>
      <c r="Z32" s="155"/>
    </row>
    <row r="33" spans="2:26" ht="114" customHeight="1">
      <c r="B33" s="556"/>
      <c r="C33" s="556"/>
      <c r="D33" s="556"/>
      <c r="E33" s="556"/>
      <c r="F33" s="556"/>
      <c r="G33" s="556"/>
      <c r="H33" s="556"/>
      <c r="I33" s="556"/>
      <c r="J33" s="556"/>
      <c r="K33" s="556"/>
      <c r="Q33" s="155"/>
      <c r="R33" s="155"/>
      <c r="S33" s="155"/>
      <c r="T33" s="155"/>
      <c r="U33" s="155"/>
      <c r="V33" s="155"/>
      <c r="W33" s="155"/>
      <c r="X33" s="155"/>
      <c r="Y33" s="155"/>
      <c r="Z33" s="155"/>
    </row>
    <row r="34" spans="2:26" ht="108.75" customHeight="1">
      <c r="B34" s="549"/>
      <c r="C34" s="549"/>
      <c r="D34" s="549"/>
      <c r="E34" s="549"/>
      <c r="F34" s="549"/>
      <c r="G34" s="549"/>
      <c r="H34" s="549"/>
      <c r="I34" s="549"/>
      <c r="J34" s="549"/>
      <c r="K34" s="549"/>
      <c r="Q34" s="155"/>
      <c r="R34" s="155"/>
      <c r="S34" s="155"/>
      <c r="T34" s="155"/>
      <c r="U34" s="155"/>
      <c r="V34" s="155"/>
      <c r="W34" s="155"/>
      <c r="X34" s="155"/>
      <c r="Y34" s="155"/>
      <c r="Z34" s="155"/>
    </row>
    <row r="35" spans="2:26" ht="110.25" customHeight="1">
      <c r="B35" s="549"/>
      <c r="C35" s="549"/>
      <c r="D35" s="549"/>
      <c r="E35" s="549"/>
      <c r="F35" s="549"/>
      <c r="G35" s="549"/>
      <c r="H35" s="549"/>
      <c r="I35" s="549"/>
      <c r="J35" s="549"/>
      <c r="K35" s="549"/>
      <c r="Q35" s="155"/>
      <c r="R35" s="155"/>
      <c r="S35" s="155"/>
      <c r="T35" s="155"/>
      <c r="U35" s="155"/>
      <c r="V35" s="155"/>
      <c r="W35" s="155"/>
      <c r="X35" s="155"/>
      <c r="Y35" s="155"/>
      <c r="Z35" s="155"/>
    </row>
    <row r="36" spans="2:26" ht="85.5" customHeight="1">
      <c r="B36" s="557"/>
      <c r="C36" s="556"/>
      <c r="D36" s="556"/>
      <c r="E36" s="556"/>
      <c r="F36" s="556"/>
      <c r="G36" s="556"/>
      <c r="H36" s="556"/>
      <c r="I36" s="556"/>
      <c r="J36" s="556"/>
      <c r="K36" s="556"/>
      <c r="Q36" s="155"/>
      <c r="R36" s="155"/>
      <c r="S36" s="155"/>
      <c r="T36" s="155"/>
      <c r="U36" s="155"/>
      <c r="V36" s="155"/>
      <c r="W36" s="155"/>
      <c r="X36" s="155"/>
      <c r="Y36" s="155"/>
      <c r="Z36" s="155"/>
    </row>
    <row r="37" spans="2:26" ht="92.25" customHeight="1">
      <c r="B37" s="549"/>
      <c r="C37" s="549"/>
      <c r="D37" s="549"/>
      <c r="E37" s="549"/>
      <c r="F37" s="549"/>
      <c r="G37" s="549"/>
      <c r="H37" s="549"/>
      <c r="I37" s="549"/>
      <c r="J37" s="549"/>
      <c r="K37" s="549"/>
      <c r="Q37" s="155"/>
      <c r="R37" s="155"/>
      <c r="S37" s="155"/>
      <c r="T37" s="155"/>
      <c r="U37" s="155"/>
      <c r="V37" s="155"/>
      <c r="W37" s="155"/>
      <c r="X37" s="155"/>
      <c r="Y37" s="155"/>
      <c r="Z37" s="155"/>
    </row>
    <row r="38" spans="2:26" ht="89.25" customHeight="1">
      <c r="B38" s="549"/>
      <c r="C38" s="549"/>
      <c r="D38" s="549"/>
      <c r="E38" s="549"/>
      <c r="F38" s="549"/>
      <c r="G38" s="549"/>
      <c r="H38" s="549"/>
      <c r="I38" s="549"/>
      <c r="J38" s="549"/>
      <c r="K38" s="549"/>
      <c r="Q38" s="155"/>
      <c r="R38" s="155"/>
      <c r="S38" s="155"/>
      <c r="T38" s="155"/>
      <c r="U38" s="155"/>
      <c r="V38" s="155"/>
      <c r="W38" s="155"/>
      <c r="X38" s="155"/>
      <c r="Y38" s="155"/>
      <c r="Z38" s="155"/>
    </row>
    <row r="39" spans="2:26" ht="128.25" customHeight="1">
      <c r="B39" s="549"/>
      <c r="C39" s="549"/>
      <c r="D39" s="549"/>
      <c r="E39" s="549"/>
      <c r="F39" s="549"/>
      <c r="G39" s="549"/>
      <c r="H39" s="549"/>
      <c r="I39" s="549"/>
      <c r="J39" s="549"/>
      <c r="K39" s="549"/>
      <c r="Q39" s="155"/>
      <c r="R39" s="155"/>
      <c r="S39" s="155"/>
      <c r="T39" s="155"/>
      <c r="U39" s="155"/>
      <c r="V39" s="155"/>
      <c r="W39" s="155"/>
      <c r="X39" s="155"/>
      <c r="Y39" s="155"/>
      <c r="Z39" s="155"/>
    </row>
    <row r="40" spans="2:26" ht="96.75" customHeight="1">
      <c r="B40" s="549"/>
      <c r="C40" s="549"/>
      <c r="D40" s="549"/>
      <c r="E40" s="549"/>
      <c r="F40" s="549"/>
      <c r="G40" s="549"/>
      <c r="H40" s="549"/>
      <c r="I40" s="549"/>
      <c r="J40" s="549"/>
      <c r="K40" s="549"/>
      <c r="Q40" s="155"/>
      <c r="R40" s="155"/>
      <c r="S40" s="155"/>
      <c r="T40" s="155"/>
      <c r="U40" s="155"/>
      <c r="V40" s="155"/>
      <c r="W40" s="155"/>
      <c r="X40" s="155"/>
      <c r="Y40" s="155"/>
      <c r="Z40" s="155"/>
    </row>
    <row r="41" spans="2:26" ht="126" customHeight="1">
      <c r="B41" s="556"/>
      <c r="C41" s="556"/>
      <c r="D41" s="556"/>
      <c r="E41" s="556"/>
      <c r="F41" s="556"/>
      <c r="G41" s="556"/>
      <c r="H41" s="556"/>
      <c r="I41" s="556"/>
      <c r="J41" s="556"/>
      <c r="K41" s="556"/>
      <c r="Q41" s="155"/>
      <c r="R41" s="155"/>
      <c r="S41" s="155"/>
      <c r="T41" s="155"/>
      <c r="U41" s="155"/>
      <c r="V41" s="155"/>
      <c r="W41" s="155"/>
      <c r="X41" s="155"/>
      <c r="Y41" s="155"/>
      <c r="Z41" s="155"/>
    </row>
    <row r="42" spans="2:26" ht="126" customHeight="1">
      <c r="B42" s="557"/>
      <c r="C42" s="558"/>
      <c r="D42" s="558"/>
      <c r="E42" s="558"/>
      <c r="F42" s="558"/>
      <c r="G42" s="558"/>
      <c r="H42" s="558"/>
      <c r="I42" s="558"/>
      <c r="J42" s="558"/>
      <c r="K42" s="558"/>
      <c r="Q42" s="155"/>
      <c r="R42" s="155"/>
      <c r="S42" s="155"/>
      <c r="T42" s="155"/>
      <c r="U42" s="155"/>
      <c r="V42" s="155"/>
      <c r="W42" s="155"/>
      <c r="X42" s="155"/>
      <c r="Y42" s="155"/>
      <c r="Z42" s="155"/>
    </row>
    <row r="43" spans="2:26" ht="60.75" customHeight="1">
      <c r="B43" s="549"/>
      <c r="C43" s="549"/>
      <c r="D43" s="549"/>
      <c r="E43" s="549"/>
      <c r="F43" s="549"/>
      <c r="G43" s="549"/>
      <c r="H43" s="549"/>
      <c r="I43" s="549"/>
      <c r="J43" s="549"/>
      <c r="K43" s="549"/>
      <c r="Q43" s="155"/>
      <c r="R43" s="155"/>
      <c r="S43" s="155"/>
      <c r="T43" s="155"/>
      <c r="U43" s="155"/>
      <c r="V43" s="155"/>
      <c r="W43" s="155"/>
      <c r="X43" s="155"/>
      <c r="Y43" s="155"/>
      <c r="Z43" s="155"/>
    </row>
    <row r="44" spans="2:26" ht="122.25" customHeight="1">
      <c r="B44" s="556"/>
      <c r="C44" s="556"/>
      <c r="D44" s="556"/>
      <c r="E44" s="556"/>
      <c r="F44" s="556"/>
      <c r="G44" s="556"/>
      <c r="H44" s="556"/>
      <c r="I44" s="556"/>
      <c r="J44" s="556"/>
      <c r="K44" s="556"/>
      <c r="Q44" s="155"/>
      <c r="R44" s="155"/>
      <c r="S44" s="155"/>
      <c r="T44" s="155"/>
      <c r="U44" s="155"/>
      <c r="V44" s="155"/>
      <c r="W44" s="155"/>
      <c r="X44" s="155"/>
      <c r="Y44" s="155"/>
      <c r="Z44" s="155"/>
    </row>
    <row r="45" spans="2:26" ht="153" customHeight="1">
      <c r="B45" s="556"/>
      <c r="C45" s="556"/>
      <c r="D45" s="556"/>
      <c r="E45" s="556"/>
      <c r="F45" s="556"/>
      <c r="G45" s="556"/>
      <c r="H45" s="556"/>
      <c r="I45" s="556"/>
      <c r="J45" s="556"/>
      <c r="K45" s="556"/>
      <c r="Q45" s="155"/>
      <c r="R45" s="155"/>
      <c r="S45" s="155"/>
      <c r="T45" s="155"/>
      <c r="U45" s="155"/>
      <c r="V45" s="155"/>
      <c r="W45" s="155"/>
      <c r="X45" s="155"/>
      <c r="Y45" s="155"/>
      <c r="Z45" s="155"/>
    </row>
    <row r="46" spans="2:26" ht="140.25" customHeight="1">
      <c r="B46" s="556"/>
      <c r="C46" s="556"/>
      <c r="D46" s="556"/>
      <c r="E46" s="556"/>
      <c r="F46" s="556"/>
      <c r="G46" s="556"/>
      <c r="H46" s="556"/>
      <c r="I46" s="556"/>
      <c r="J46" s="556"/>
      <c r="K46" s="556"/>
      <c r="Q46" s="155"/>
      <c r="R46" s="155"/>
      <c r="S46" s="155"/>
      <c r="T46" s="155"/>
      <c r="U46" s="155"/>
      <c r="V46" s="155"/>
      <c r="W46" s="155"/>
      <c r="X46" s="155"/>
      <c r="Y46" s="155"/>
      <c r="Z46" s="155"/>
    </row>
    <row r="47" spans="2:26" ht="159.75" customHeight="1">
      <c r="B47" s="556"/>
      <c r="C47" s="556"/>
      <c r="D47" s="556"/>
      <c r="E47" s="556"/>
      <c r="F47" s="556"/>
      <c r="G47" s="556"/>
      <c r="H47" s="556"/>
      <c r="I47" s="556"/>
      <c r="J47" s="556"/>
      <c r="K47" s="556"/>
      <c r="Q47" s="155"/>
      <c r="R47" s="155"/>
      <c r="S47" s="155"/>
      <c r="T47" s="155"/>
      <c r="U47" s="155"/>
      <c r="V47" s="155"/>
      <c r="W47" s="155"/>
      <c r="X47" s="155"/>
      <c r="Y47" s="155"/>
      <c r="Z47" s="155"/>
    </row>
    <row r="48" spans="2:26" ht="45.75" customHeight="1">
      <c r="B48" s="549"/>
      <c r="C48" s="549"/>
      <c r="D48" s="549"/>
      <c r="E48" s="549"/>
      <c r="F48" s="549"/>
      <c r="G48" s="549"/>
      <c r="H48" s="549"/>
      <c r="I48" s="549"/>
      <c r="J48" s="549"/>
      <c r="K48" s="153"/>
      <c r="Q48" s="155"/>
      <c r="R48" s="155"/>
      <c r="S48" s="155"/>
      <c r="T48" s="155"/>
      <c r="U48" s="155"/>
      <c r="V48" s="155"/>
      <c r="W48" s="155"/>
      <c r="X48" s="155"/>
      <c r="Y48" s="155"/>
      <c r="Z48" s="155"/>
    </row>
    <row r="49" spans="2:26" ht="76.5" customHeight="1">
      <c r="B49" s="556"/>
      <c r="C49" s="556"/>
      <c r="D49" s="556"/>
      <c r="E49" s="556"/>
      <c r="F49" s="556"/>
      <c r="G49" s="556"/>
      <c r="H49" s="556"/>
      <c r="I49" s="556"/>
      <c r="J49" s="556"/>
      <c r="K49" s="556"/>
      <c r="Q49" s="155"/>
      <c r="R49" s="155"/>
      <c r="S49" s="155"/>
      <c r="T49" s="155"/>
      <c r="U49" s="155"/>
      <c r="V49" s="155"/>
      <c r="W49" s="155"/>
      <c r="X49" s="155"/>
      <c r="Y49" s="155"/>
      <c r="Z49" s="155"/>
    </row>
    <row r="50" spans="2:26" ht="92.25" customHeight="1">
      <c r="B50" s="556"/>
      <c r="C50" s="556"/>
      <c r="D50" s="556"/>
      <c r="E50" s="556"/>
      <c r="F50" s="556"/>
      <c r="G50" s="556"/>
      <c r="H50" s="556"/>
      <c r="I50" s="556"/>
      <c r="J50" s="556"/>
      <c r="K50" s="556"/>
      <c r="Q50" s="155"/>
      <c r="R50" s="155"/>
      <c r="S50" s="155"/>
      <c r="T50" s="155"/>
      <c r="U50" s="155"/>
      <c r="V50" s="155"/>
      <c r="W50" s="155"/>
      <c r="X50" s="155"/>
      <c r="Y50" s="155"/>
      <c r="Z50" s="155"/>
    </row>
    <row r="51" spans="2:26" ht="18.75" customHeight="1">
      <c r="B51" s="558"/>
      <c r="C51" s="558"/>
      <c r="D51" s="558"/>
      <c r="E51" s="558"/>
      <c r="F51" s="558"/>
      <c r="G51" s="558"/>
      <c r="H51" s="558"/>
      <c r="I51" s="558"/>
      <c r="J51" s="558"/>
      <c r="K51" s="153"/>
      <c r="Q51" s="155"/>
      <c r="R51" s="155"/>
      <c r="S51" s="155"/>
      <c r="T51" s="155"/>
      <c r="U51" s="155"/>
      <c r="V51" s="155"/>
      <c r="W51" s="155"/>
      <c r="X51" s="155"/>
      <c r="Y51" s="155"/>
      <c r="Z51" s="155"/>
    </row>
    <row r="52" spans="2:26" ht="47.25" customHeight="1">
      <c r="B52" s="546"/>
      <c r="C52" s="546"/>
      <c r="D52" s="546"/>
      <c r="E52" s="546"/>
      <c r="F52" s="546"/>
      <c r="G52" s="546"/>
      <c r="H52" s="546"/>
      <c r="I52" s="546"/>
      <c r="J52" s="546"/>
      <c r="K52" s="546"/>
      <c r="Q52" s="155"/>
      <c r="R52" s="155"/>
      <c r="S52" s="155"/>
      <c r="T52" s="155"/>
      <c r="U52" s="155"/>
      <c r="V52" s="155"/>
      <c r="W52" s="155"/>
      <c r="X52" s="155"/>
      <c r="Y52" s="155"/>
      <c r="Z52" s="155"/>
    </row>
    <row r="53" spans="2:26" ht="123.75" customHeight="1">
      <c r="B53" s="556"/>
      <c r="C53" s="556"/>
      <c r="D53" s="556"/>
      <c r="E53" s="556"/>
      <c r="F53" s="556"/>
      <c r="G53" s="556"/>
      <c r="H53" s="556"/>
      <c r="I53" s="556"/>
      <c r="J53" s="556"/>
      <c r="K53" s="556"/>
      <c r="Q53" s="155"/>
      <c r="R53" s="155"/>
      <c r="S53" s="155"/>
      <c r="T53" s="155"/>
      <c r="U53" s="155"/>
      <c r="V53" s="155"/>
      <c r="W53" s="155"/>
      <c r="X53" s="155"/>
      <c r="Y53" s="155"/>
      <c r="Z53" s="155"/>
    </row>
    <row r="54" spans="2:26" ht="157.5" customHeight="1">
      <c r="B54" s="556"/>
      <c r="C54" s="556"/>
      <c r="D54" s="556"/>
      <c r="E54" s="556"/>
      <c r="F54" s="556"/>
      <c r="G54" s="556"/>
      <c r="H54" s="556"/>
      <c r="I54" s="556"/>
      <c r="J54" s="556"/>
      <c r="K54" s="556"/>
      <c r="Q54" s="155"/>
      <c r="R54" s="155"/>
      <c r="S54" s="155"/>
      <c r="T54" s="155"/>
      <c r="U54" s="155"/>
      <c r="V54" s="155"/>
      <c r="W54" s="155"/>
      <c r="X54" s="155"/>
      <c r="Y54" s="155"/>
      <c r="Z54" s="155"/>
    </row>
    <row r="55" spans="2:26" ht="93.75" customHeight="1">
      <c r="B55" s="557"/>
      <c r="C55" s="558"/>
      <c r="D55" s="558"/>
      <c r="E55" s="558"/>
      <c r="F55" s="558"/>
      <c r="G55" s="558"/>
      <c r="H55" s="558"/>
      <c r="I55" s="558"/>
      <c r="J55" s="558"/>
      <c r="K55" s="558"/>
      <c r="Q55" s="155"/>
      <c r="R55" s="155"/>
      <c r="S55" s="155"/>
      <c r="T55" s="155"/>
      <c r="U55" s="155"/>
      <c r="V55" s="155"/>
      <c r="W55" s="155"/>
      <c r="X55" s="155"/>
      <c r="Y55" s="155"/>
      <c r="Z55" s="155"/>
    </row>
    <row r="56" spans="2:26" ht="33" customHeight="1">
      <c r="B56" s="546"/>
      <c r="C56" s="546"/>
      <c r="D56" s="546"/>
      <c r="E56" s="546"/>
      <c r="F56" s="546"/>
      <c r="G56" s="546"/>
      <c r="H56" s="546"/>
      <c r="I56" s="546"/>
      <c r="J56" s="546"/>
      <c r="K56" s="546"/>
      <c r="Q56" s="155"/>
      <c r="R56" s="155"/>
      <c r="S56" s="155"/>
      <c r="T56" s="155"/>
      <c r="U56" s="155"/>
      <c r="V56" s="155"/>
      <c r="W56" s="155"/>
      <c r="X56" s="155"/>
      <c r="Y56" s="155"/>
      <c r="Z56" s="155"/>
    </row>
    <row r="57" spans="2:26" ht="87.75" customHeight="1">
      <c r="B57" s="559"/>
      <c r="C57" s="559"/>
      <c r="D57" s="559"/>
      <c r="E57" s="559"/>
      <c r="F57" s="559"/>
      <c r="G57" s="559"/>
      <c r="H57" s="559"/>
      <c r="I57" s="559"/>
      <c r="J57" s="559"/>
      <c r="K57" s="559"/>
      <c r="Q57" s="155"/>
      <c r="R57" s="155"/>
      <c r="S57" s="155"/>
      <c r="T57" s="155"/>
      <c r="U57" s="155"/>
      <c r="V57" s="155"/>
      <c r="W57" s="155"/>
      <c r="X57" s="155"/>
      <c r="Y57" s="155"/>
      <c r="Z57" s="155"/>
    </row>
    <row r="58" spans="2:26" ht="76.5" customHeight="1">
      <c r="B58" s="549"/>
      <c r="C58" s="559"/>
      <c r="D58" s="559"/>
      <c r="E58" s="559"/>
      <c r="F58" s="559"/>
      <c r="G58" s="559"/>
      <c r="H58" s="559"/>
      <c r="I58" s="559"/>
      <c r="J58" s="559"/>
      <c r="K58" s="559"/>
      <c r="Q58" s="155"/>
      <c r="R58" s="155"/>
      <c r="S58" s="155"/>
      <c r="T58" s="155"/>
      <c r="U58" s="155"/>
      <c r="V58" s="155"/>
      <c r="W58" s="155"/>
      <c r="X58" s="155"/>
      <c r="Y58" s="155"/>
      <c r="Z58" s="155"/>
    </row>
    <row r="59" spans="2:26" ht="77.25" customHeight="1">
      <c r="B59" s="549"/>
      <c r="C59" s="559"/>
      <c r="D59" s="559"/>
      <c r="E59" s="559"/>
      <c r="F59" s="559"/>
      <c r="G59" s="559"/>
      <c r="H59" s="559"/>
      <c r="I59" s="559"/>
      <c r="J59" s="559"/>
      <c r="K59" s="559"/>
      <c r="Q59" s="155"/>
      <c r="R59" s="155"/>
      <c r="S59" s="155"/>
      <c r="T59" s="155"/>
      <c r="U59" s="155"/>
      <c r="V59" s="155"/>
      <c r="W59" s="155"/>
      <c r="X59" s="155"/>
      <c r="Y59" s="155"/>
      <c r="Z59" s="155"/>
    </row>
    <row r="60" spans="2:26" ht="68.25" customHeight="1">
      <c r="B60" s="549"/>
      <c r="C60" s="559"/>
      <c r="D60" s="559"/>
      <c r="E60" s="559"/>
      <c r="F60" s="559"/>
      <c r="G60" s="559"/>
      <c r="H60" s="559"/>
      <c r="I60" s="559"/>
      <c r="J60" s="559"/>
      <c r="K60" s="559"/>
      <c r="Q60" s="155"/>
      <c r="R60" s="155"/>
      <c r="S60" s="155"/>
      <c r="T60" s="155"/>
      <c r="U60" s="155"/>
      <c r="V60" s="155"/>
      <c r="W60" s="155"/>
      <c r="X60" s="155"/>
      <c r="Y60" s="155"/>
      <c r="Z60" s="155"/>
    </row>
    <row r="61" spans="2:26" ht="68.25" customHeight="1">
      <c r="B61" s="549"/>
      <c r="C61" s="559"/>
      <c r="D61" s="559"/>
      <c r="E61" s="559"/>
      <c r="F61" s="559"/>
      <c r="G61" s="559"/>
      <c r="H61" s="559"/>
      <c r="I61" s="559"/>
      <c r="J61" s="559"/>
      <c r="K61" s="559"/>
      <c r="Q61" s="155"/>
      <c r="R61" s="155"/>
      <c r="S61" s="155"/>
      <c r="T61" s="155"/>
      <c r="U61" s="155"/>
      <c r="V61" s="155"/>
      <c r="W61" s="155"/>
      <c r="X61" s="155"/>
      <c r="Y61" s="155"/>
      <c r="Z61" s="155"/>
    </row>
    <row r="62" spans="2:26" ht="144" customHeight="1">
      <c r="B62" s="560"/>
      <c r="C62" s="556"/>
      <c r="D62" s="556"/>
      <c r="E62" s="556"/>
      <c r="F62" s="556"/>
      <c r="G62" s="556"/>
      <c r="H62" s="556"/>
      <c r="I62" s="556"/>
      <c r="J62" s="556"/>
      <c r="K62" s="556"/>
      <c r="Q62" s="155"/>
      <c r="R62" s="155"/>
      <c r="S62" s="155"/>
      <c r="T62" s="155"/>
      <c r="U62" s="155"/>
      <c r="V62" s="155"/>
      <c r="W62" s="155"/>
      <c r="X62" s="155"/>
      <c r="Y62" s="155"/>
      <c r="Z62" s="155"/>
    </row>
    <row r="63" spans="2:26" ht="122.25" customHeight="1">
      <c r="B63" s="560"/>
      <c r="C63" s="556"/>
      <c r="D63" s="556"/>
      <c r="E63" s="556"/>
      <c r="F63" s="556"/>
      <c r="G63" s="556"/>
      <c r="H63" s="556"/>
      <c r="I63" s="556"/>
      <c r="J63" s="556"/>
      <c r="K63" s="556"/>
      <c r="Q63" s="155"/>
      <c r="R63" s="155"/>
      <c r="S63" s="155"/>
      <c r="T63" s="155"/>
      <c r="U63" s="155"/>
      <c r="V63" s="155"/>
      <c r="W63" s="155"/>
      <c r="X63" s="155"/>
      <c r="Y63" s="155"/>
      <c r="Z63" s="155"/>
    </row>
    <row r="64" spans="2:26" ht="95.25" customHeight="1">
      <c r="B64" s="549"/>
      <c r="C64" s="549"/>
      <c r="D64" s="549"/>
      <c r="E64" s="549"/>
      <c r="F64" s="549"/>
      <c r="G64" s="549"/>
      <c r="H64" s="549"/>
      <c r="I64" s="549"/>
      <c r="J64" s="549"/>
      <c r="K64" s="549"/>
      <c r="Q64" s="155"/>
      <c r="R64" s="155"/>
      <c r="S64" s="155"/>
      <c r="T64" s="155"/>
      <c r="U64" s="155"/>
      <c r="V64" s="155"/>
      <c r="W64" s="155"/>
      <c r="X64" s="155"/>
      <c r="Y64" s="155"/>
      <c r="Z64" s="155"/>
    </row>
    <row r="65" spans="17:26" ht="127.5" customHeight="1">
      <c r="Q65" s="155"/>
      <c r="R65" s="155"/>
      <c r="S65" s="155"/>
      <c r="T65" s="155"/>
      <c r="U65" s="155"/>
      <c r="V65" s="155"/>
      <c r="W65" s="155"/>
      <c r="X65" s="155"/>
      <c r="Y65" s="155"/>
      <c r="Z65" s="155"/>
    </row>
    <row r="66" spans="2:26" ht="15">
      <c r="B66" s="132"/>
      <c r="C66" s="153"/>
      <c r="D66" s="153"/>
      <c r="E66" s="153"/>
      <c r="F66" s="153"/>
      <c r="G66" s="153"/>
      <c r="H66" s="153"/>
      <c r="I66" s="153"/>
      <c r="J66" s="153"/>
      <c r="Q66" s="155"/>
      <c r="R66" s="155"/>
      <c r="S66" s="155"/>
      <c r="T66" s="155"/>
      <c r="U66" s="155"/>
      <c r="V66" s="155"/>
      <c r="W66" s="155"/>
      <c r="X66" s="155"/>
      <c r="Y66" s="155"/>
      <c r="Z66" s="155"/>
    </row>
    <row r="67" spans="17:26" ht="15">
      <c r="Q67" s="155"/>
      <c r="R67" s="155"/>
      <c r="S67" s="155"/>
      <c r="T67" s="155"/>
      <c r="U67" s="155"/>
      <c r="V67" s="155"/>
      <c r="W67" s="155"/>
      <c r="X67" s="155"/>
      <c r="Y67" s="155"/>
      <c r="Z67" s="155"/>
    </row>
  </sheetData>
  <sheetProtection password="EC12" sheet="1" objects="1" scenarios="1"/>
  <mergeCells count="57">
    <mergeCell ref="B10:H10"/>
    <mergeCell ref="B55:K55"/>
    <mergeCell ref="B56:K56"/>
    <mergeCell ref="B57:K57"/>
    <mergeCell ref="B61:K61"/>
    <mergeCell ref="B62:K62"/>
    <mergeCell ref="B63:K63"/>
    <mergeCell ref="B64:K64"/>
    <mergeCell ref="B60:K60"/>
    <mergeCell ref="B49:K49"/>
    <mergeCell ref="B50:K50"/>
    <mergeCell ref="B51:J51"/>
    <mergeCell ref="B52:K52"/>
    <mergeCell ref="B53:K53"/>
    <mergeCell ref="B54:K54"/>
    <mergeCell ref="B47:K47"/>
    <mergeCell ref="B48:J48"/>
    <mergeCell ref="B58:K58"/>
    <mergeCell ref="B59:K59"/>
    <mergeCell ref="B43:K43"/>
    <mergeCell ref="B44:K44"/>
    <mergeCell ref="B45:K45"/>
    <mergeCell ref="B46:K46"/>
    <mergeCell ref="B42:K42"/>
    <mergeCell ref="B31:K31"/>
    <mergeCell ref="B32:K32"/>
    <mergeCell ref="B33:K33"/>
    <mergeCell ref="B34:K34"/>
    <mergeCell ref="B35:K35"/>
    <mergeCell ref="B36:K36"/>
    <mergeCell ref="B37:K37"/>
    <mergeCell ref="B38:K38"/>
    <mergeCell ref="B39:K39"/>
    <mergeCell ref="B40:K40"/>
    <mergeCell ref="B41:K41"/>
    <mergeCell ref="B30:K30"/>
    <mergeCell ref="B19:K19"/>
    <mergeCell ref="B20:K20"/>
    <mergeCell ref="B21:K21"/>
    <mergeCell ref="B22:K22"/>
    <mergeCell ref="B23:K23"/>
    <mergeCell ref="B24:K24"/>
    <mergeCell ref="C25:L25"/>
    <mergeCell ref="H2:K2"/>
    <mergeCell ref="B18:K18"/>
    <mergeCell ref="C4:F4"/>
    <mergeCell ref="H4:K4"/>
    <mergeCell ref="B14:K14"/>
    <mergeCell ref="B15:K15"/>
    <mergeCell ref="B16:K16"/>
    <mergeCell ref="B17:K17"/>
    <mergeCell ref="B6:K6"/>
    <mergeCell ref="B8:H8"/>
    <mergeCell ref="B26:K26"/>
    <mergeCell ref="B27:K27"/>
    <mergeCell ref="B28:K28"/>
    <mergeCell ref="B29:K29"/>
  </mergeCells>
  <hyperlinks>
    <hyperlink ref="H4:K4" location="'Acidi &amp; concimi'!A1" display="Acid and fertilizer database"/>
    <hyperlink ref="H2:K2" location="'Istruzioni 1'!A1" display="Quick start guide"/>
  </hyperlinks>
  <printOptions/>
  <pageMargins left="0.7086614173228347" right="0.7086614173228347" top="0.7480314960629921" bottom="0.7480314960629921"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Foglio1">
    <pageSetUpPr fitToPage="1"/>
  </sheetPr>
  <dimension ref="A1:BU362"/>
  <sheetViews>
    <sheetView showRowColHeaders="0" zoomScale="78" zoomScaleNormal="78" zoomScalePageLayoutView="0" workbookViewId="0" topLeftCell="A1">
      <selection activeCell="A5" sqref="A5"/>
    </sheetView>
  </sheetViews>
  <sheetFormatPr defaultColWidth="9.00390625" defaultRowHeight="15"/>
  <cols>
    <col min="1" max="2" width="3.25390625" style="8" customWidth="1"/>
    <col min="3" max="4" width="10.625" style="9" customWidth="1"/>
    <col min="5" max="5" width="13.375" style="9" customWidth="1"/>
    <col min="6" max="6" width="8.375" style="9" customWidth="1"/>
    <col min="7" max="7" width="9.00390625" style="9" customWidth="1"/>
    <col min="8" max="8" width="8.875" style="9" customWidth="1"/>
    <col min="9" max="9" width="8.00390625" style="9" customWidth="1"/>
    <col min="10" max="19" width="8.875" style="9" customWidth="1"/>
    <col min="20" max="20" width="21.375" style="9" customWidth="1"/>
    <col min="21" max="21" width="5.875" style="9" customWidth="1"/>
    <col min="22" max="22" width="22.00390625" style="9" customWidth="1"/>
    <col min="23" max="23" width="2.75390625" style="9" customWidth="1"/>
    <col min="24" max="24" width="11.625" style="9" customWidth="1"/>
    <col min="25" max="25" width="14.50390625" style="9" customWidth="1"/>
    <col min="26" max="27" width="7.00390625" style="9" customWidth="1"/>
    <col min="28" max="28" width="9.00390625" style="9" customWidth="1"/>
    <col min="29" max="29" width="7.75390625" style="9" customWidth="1"/>
    <col min="30" max="30" width="7.625" style="9" customWidth="1"/>
    <col min="31" max="38" width="6.375" style="9" customWidth="1"/>
    <col min="39" max="39" width="9.00390625" style="8" customWidth="1"/>
    <col min="40" max="40" width="29.00390625" style="194" customWidth="1"/>
    <col min="41" max="41" width="11.625" style="194" customWidth="1"/>
    <col min="42" max="73" width="9.00390625" style="194" customWidth="1"/>
    <col min="74" max="16384" width="9.00390625" style="9" customWidth="1"/>
  </cols>
  <sheetData>
    <row r="1" spans="1:38" ht="12" customHeight="1">
      <c r="A1" s="184"/>
      <c r="B1" s="184"/>
      <c r="C1" s="8" t="s">
        <v>33</v>
      </c>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3:38" ht="26.25" customHeight="1">
      <c r="C2" s="8"/>
      <c r="D2" s="8"/>
      <c r="E2" s="220" t="s">
        <v>122</v>
      </c>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3:38" ht="21" customHeight="1">
      <c r="C3" s="8"/>
      <c r="D3" s="8"/>
      <c r="E3" s="221" t="s">
        <v>233</v>
      </c>
      <c r="F3" s="8"/>
      <c r="G3" s="8"/>
      <c r="I3" s="8"/>
      <c r="J3" s="8"/>
      <c r="K3" s="8"/>
      <c r="L3" s="8"/>
      <c r="M3" s="8"/>
      <c r="N3" s="8"/>
      <c r="O3" s="8"/>
      <c r="P3" s="8"/>
      <c r="Q3" s="8"/>
      <c r="R3" s="8"/>
      <c r="S3" s="8"/>
      <c r="T3" s="8"/>
      <c r="U3" s="194"/>
      <c r="V3" s="8"/>
      <c r="W3" s="8"/>
      <c r="X3" s="8"/>
      <c r="Y3" s="8"/>
      <c r="Z3" s="8"/>
      <c r="AA3" s="8"/>
      <c r="AB3" s="8"/>
      <c r="AC3" s="8"/>
      <c r="AD3" s="8"/>
      <c r="AE3" s="8"/>
      <c r="AF3" s="8"/>
      <c r="AG3" s="8"/>
      <c r="AH3" s="8"/>
      <c r="AI3" s="8"/>
      <c r="AJ3" s="8"/>
      <c r="AK3" s="8"/>
      <c r="AL3" s="8"/>
    </row>
    <row r="4" spans="3:38" ht="15.75" customHeight="1">
      <c r="C4" s="8"/>
      <c r="D4" s="8"/>
      <c r="E4" s="8"/>
      <c r="F4" s="8"/>
      <c r="G4" s="8"/>
      <c r="H4" s="8"/>
      <c r="I4" s="8"/>
      <c r="J4" s="8"/>
      <c r="K4" s="104"/>
      <c r="L4" s="104"/>
      <c r="M4" s="104"/>
      <c r="N4" s="104"/>
      <c r="O4" s="104"/>
      <c r="P4" s="104"/>
      <c r="Q4" s="104"/>
      <c r="R4" s="194"/>
      <c r="S4" s="194"/>
      <c r="T4" s="194"/>
      <c r="U4" s="179"/>
      <c r="V4" s="104"/>
      <c r="W4" s="104"/>
      <c r="X4" s="104"/>
      <c r="Y4" s="104"/>
      <c r="Z4" s="104"/>
      <c r="AA4" s="8"/>
      <c r="AB4" s="8"/>
      <c r="AC4" s="8"/>
      <c r="AD4" s="8"/>
      <c r="AE4" s="8"/>
      <c r="AF4" s="8"/>
      <c r="AG4" s="8"/>
      <c r="AH4" s="8"/>
      <c r="AI4" s="8"/>
      <c r="AJ4" s="8"/>
      <c r="AK4" s="8"/>
      <c r="AL4" s="8"/>
    </row>
    <row r="5" spans="3:38" ht="22.5" customHeight="1">
      <c r="C5" s="266" t="s">
        <v>203</v>
      </c>
      <c r="D5" s="266"/>
      <c r="E5" s="11"/>
      <c r="F5" s="11"/>
      <c r="G5" s="11"/>
      <c r="H5" s="222"/>
      <c r="I5" s="8"/>
      <c r="K5" s="104"/>
      <c r="L5" s="185"/>
      <c r="M5" s="185"/>
      <c r="N5" s="185"/>
      <c r="O5" s="185"/>
      <c r="P5" s="185"/>
      <c r="Q5" s="185"/>
      <c r="R5" s="194"/>
      <c r="S5" s="194"/>
      <c r="T5" s="194"/>
      <c r="U5" s="104"/>
      <c r="V5" s="104"/>
      <c r="W5" s="104"/>
      <c r="X5" s="104"/>
      <c r="Y5" s="104"/>
      <c r="Z5" s="104"/>
      <c r="AA5" s="8"/>
      <c r="AB5" s="8"/>
      <c r="AC5" s="8"/>
      <c r="AD5" s="8"/>
      <c r="AE5" s="8"/>
      <c r="AF5" s="8"/>
      <c r="AG5" s="8"/>
      <c r="AH5" s="8"/>
      <c r="AI5" s="8"/>
      <c r="AJ5" s="8"/>
      <c r="AK5" s="8"/>
      <c r="AL5" s="8"/>
    </row>
    <row r="6" spans="3:21" ht="12.75" hidden="1">
      <c r="C6" s="194"/>
      <c r="D6" s="194"/>
      <c r="E6" s="194"/>
      <c r="F6" s="194"/>
      <c r="G6" s="194"/>
      <c r="H6" s="194"/>
      <c r="I6" s="194"/>
      <c r="J6" s="194"/>
      <c r="K6" s="194"/>
      <c r="L6" s="194"/>
      <c r="M6" s="194"/>
      <c r="N6" s="194"/>
      <c r="O6" s="194"/>
      <c r="P6" s="194"/>
      <c r="Q6" s="194"/>
      <c r="R6" s="194"/>
      <c r="S6" s="194"/>
      <c r="T6" s="194"/>
      <c r="U6" s="194"/>
    </row>
    <row r="7" spans="3:38" ht="30" customHeight="1">
      <c r="C7" s="267" t="s">
        <v>126</v>
      </c>
      <c r="D7" s="267"/>
      <c r="E7" s="11"/>
      <c r="F7" s="11"/>
      <c r="G7" s="11"/>
      <c r="H7" s="11"/>
      <c r="I7" s="8"/>
      <c r="J7" s="8"/>
      <c r="K7" s="104"/>
      <c r="L7" s="104"/>
      <c r="M7" s="104"/>
      <c r="N7" s="104"/>
      <c r="O7" s="104"/>
      <c r="P7" s="104"/>
      <c r="Q7" s="104"/>
      <c r="R7" s="541" t="s">
        <v>130</v>
      </c>
      <c r="S7" s="541"/>
      <c r="T7" s="538"/>
      <c r="U7" s="179"/>
      <c r="V7" s="104"/>
      <c r="W7" s="104"/>
      <c r="X7" s="104"/>
      <c r="Y7" s="104"/>
      <c r="Z7" s="104"/>
      <c r="AA7" s="8"/>
      <c r="AB7" s="8"/>
      <c r="AC7" s="8"/>
      <c r="AD7" s="8"/>
      <c r="AE7" s="8"/>
      <c r="AF7" s="8"/>
      <c r="AG7" s="8"/>
      <c r="AH7" s="8"/>
      <c r="AI7" s="8"/>
      <c r="AJ7" s="8"/>
      <c r="AK7" s="8"/>
      <c r="AL7" s="8"/>
    </row>
    <row r="8" spans="3:38" ht="13.5" customHeight="1">
      <c r="C8" s="268"/>
      <c r="D8" s="268"/>
      <c r="E8" s="11"/>
      <c r="F8" s="269"/>
      <c r="G8" s="269"/>
      <c r="H8" s="269"/>
      <c r="I8" s="8"/>
      <c r="J8" s="8"/>
      <c r="K8" s="104"/>
      <c r="L8" s="104"/>
      <c r="M8" s="104"/>
      <c r="N8" s="104"/>
      <c r="O8" s="104"/>
      <c r="P8" s="104"/>
      <c r="Q8" s="104"/>
      <c r="R8" s="104"/>
      <c r="S8" s="104"/>
      <c r="T8" s="104"/>
      <c r="U8" s="104"/>
      <c r="V8" s="104"/>
      <c r="W8" s="104"/>
      <c r="X8" s="104"/>
      <c r="Y8" s="104"/>
      <c r="Z8" s="104"/>
      <c r="AA8" s="8"/>
      <c r="AB8" s="8"/>
      <c r="AC8" s="8"/>
      <c r="AD8" s="8"/>
      <c r="AE8" s="8"/>
      <c r="AF8" s="8"/>
      <c r="AG8" s="8"/>
      <c r="AH8" s="8"/>
      <c r="AI8" s="8"/>
      <c r="AJ8" s="8"/>
      <c r="AK8" s="8"/>
      <c r="AL8" s="8"/>
    </row>
    <row r="9" spans="3:38" ht="24.75" customHeight="1">
      <c r="C9" s="472" t="s">
        <v>127</v>
      </c>
      <c r="D9" s="270"/>
      <c r="F9" s="570" t="s">
        <v>213</v>
      </c>
      <c r="G9" s="534"/>
      <c r="H9" s="571"/>
      <c r="I9" s="8"/>
      <c r="J9" s="8"/>
      <c r="K9" s="104"/>
      <c r="M9" s="185"/>
      <c r="N9" s="185"/>
      <c r="O9" s="185"/>
      <c r="P9" s="185"/>
      <c r="Q9" s="185"/>
      <c r="R9" s="541" t="s">
        <v>136</v>
      </c>
      <c r="S9" s="541"/>
      <c r="T9" s="538"/>
      <c r="U9" s="119"/>
      <c r="V9" s="119"/>
      <c r="W9" s="119"/>
      <c r="X9" s="119"/>
      <c r="Y9" s="104"/>
      <c r="Z9" s="104"/>
      <c r="AA9" s="8"/>
      <c r="AB9" s="8"/>
      <c r="AC9" s="8"/>
      <c r="AD9" s="8"/>
      <c r="AE9" s="8"/>
      <c r="AF9" s="8"/>
      <c r="AG9" s="8"/>
      <c r="AH9" s="8"/>
      <c r="AI9" s="8"/>
      <c r="AJ9" s="8"/>
      <c r="AK9" s="8"/>
      <c r="AL9" s="8"/>
    </row>
    <row r="10" spans="3:38" ht="12" customHeight="1">
      <c r="C10" s="268"/>
      <c r="D10" s="268"/>
      <c r="E10" s="11"/>
      <c r="F10" s="269"/>
      <c r="G10" s="269"/>
      <c r="H10" s="269"/>
      <c r="I10" s="8"/>
      <c r="J10" s="8"/>
      <c r="K10" s="104"/>
      <c r="L10" s="104"/>
      <c r="M10" s="104"/>
      <c r="N10" s="104"/>
      <c r="O10" s="104"/>
      <c r="P10" s="104"/>
      <c r="Q10" s="104"/>
      <c r="R10" s="104"/>
      <c r="S10" s="104"/>
      <c r="T10" s="104"/>
      <c r="U10" s="104"/>
      <c r="V10" s="104"/>
      <c r="W10" s="104"/>
      <c r="X10" s="104"/>
      <c r="Y10" s="104"/>
      <c r="Z10" s="104"/>
      <c r="AA10" s="8"/>
      <c r="AB10" s="8"/>
      <c r="AC10" s="8"/>
      <c r="AD10" s="8"/>
      <c r="AE10" s="8"/>
      <c r="AF10" s="8"/>
      <c r="AG10" s="8"/>
      <c r="AH10" s="8"/>
      <c r="AI10" s="8"/>
      <c r="AJ10" s="8"/>
      <c r="AK10" s="8"/>
      <c r="AL10" s="8"/>
    </row>
    <row r="11" spans="3:38" ht="29.25" customHeight="1">
      <c r="C11" s="472" t="s">
        <v>228</v>
      </c>
      <c r="D11" s="270"/>
      <c r="F11" s="570">
        <v>1000</v>
      </c>
      <c r="G11" s="571"/>
      <c r="H11" s="271"/>
      <c r="I11" s="8"/>
      <c r="J11" s="8"/>
      <c r="K11" s="104"/>
      <c r="L11" s="119"/>
      <c r="M11" s="119"/>
      <c r="N11" s="119"/>
      <c r="O11" s="119"/>
      <c r="P11" s="119"/>
      <c r="Q11" s="119"/>
      <c r="R11" s="541" t="s">
        <v>124</v>
      </c>
      <c r="S11" s="541"/>
      <c r="T11" s="538"/>
      <c r="U11" s="187"/>
      <c r="V11" s="272"/>
      <c r="W11" s="119"/>
      <c r="X11" s="119"/>
      <c r="Y11" s="104"/>
      <c r="Z11" s="104"/>
      <c r="AA11" s="8"/>
      <c r="AB11" s="8"/>
      <c r="AC11" s="8"/>
      <c r="AD11" s="8"/>
      <c r="AE11" s="8"/>
      <c r="AF11" s="8"/>
      <c r="AG11" s="8"/>
      <c r="AH11" s="8"/>
      <c r="AI11" s="8"/>
      <c r="AJ11" s="8"/>
      <c r="AK11" s="8"/>
      <c r="AL11" s="8"/>
    </row>
    <row r="12" spans="3:38" ht="13.5" customHeight="1">
      <c r="C12" s="524"/>
      <c r="D12" s="524"/>
      <c r="E12" s="524"/>
      <c r="F12" s="524"/>
      <c r="G12" s="524"/>
      <c r="H12" s="524"/>
      <c r="I12" s="524"/>
      <c r="J12" s="104"/>
      <c r="K12" s="105"/>
      <c r="L12" s="105"/>
      <c r="M12" s="105"/>
      <c r="N12" s="105"/>
      <c r="O12" s="105"/>
      <c r="P12" s="105"/>
      <c r="Q12" s="105"/>
      <c r="R12" s="105"/>
      <c r="S12" s="12"/>
      <c r="T12" s="12"/>
      <c r="U12" s="273"/>
      <c r="V12" s="8"/>
      <c r="W12" s="8"/>
      <c r="X12" s="8"/>
      <c r="Y12" s="8"/>
      <c r="Z12" s="8"/>
      <c r="AA12" s="8"/>
      <c r="AB12" s="8"/>
      <c r="AC12" s="8"/>
      <c r="AD12" s="8"/>
      <c r="AE12" s="8"/>
      <c r="AF12" s="8"/>
      <c r="AG12" s="8"/>
      <c r="AH12" s="8"/>
      <c r="AI12" s="8"/>
      <c r="AJ12" s="8"/>
      <c r="AK12" s="8"/>
      <c r="AL12" s="8"/>
    </row>
    <row r="13" spans="3:38" ht="30" customHeight="1">
      <c r="C13" s="472" t="s">
        <v>142</v>
      </c>
      <c r="D13" s="270"/>
      <c r="E13" s="11"/>
      <c r="F13" s="570">
        <v>100</v>
      </c>
      <c r="G13" s="571"/>
      <c r="H13" s="271"/>
      <c r="I13" s="523" t="s">
        <v>43</v>
      </c>
      <c r="J13" s="523"/>
      <c r="K13" s="8"/>
      <c r="L13" s="8"/>
      <c r="M13" s="8"/>
      <c r="N13" s="8"/>
      <c r="O13" s="8"/>
      <c r="P13" s="8"/>
      <c r="Q13" s="8"/>
      <c r="R13" s="520" t="s">
        <v>123</v>
      </c>
      <c r="S13" s="520"/>
      <c r="T13" s="521"/>
      <c r="U13" s="179"/>
      <c r="V13" s="272"/>
      <c r="W13" s="8"/>
      <c r="X13" s="8"/>
      <c r="Y13" s="8"/>
      <c r="Z13" s="8"/>
      <c r="AA13" s="8"/>
      <c r="AB13" s="8"/>
      <c r="AC13" s="8"/>
      <c r="AD13" s="8"/>
      <c r="AE13" s="8"/>
      <c r="AF13" s="8"/>
      <c r="AG13" s="8"/>
      <c r="AH13" s="8"/>
      <c r="AI13" s="8"/>
      <c r="AJ13" s="8"/>
      <c r="AK13" s="8"/>
      <c r="AL13" s="8"/>
    </row>
    <row r="14" spans="3:24" s="104" customFormat="1" ht="13.5" customHeight="1">
      <c r="C14" s="274"/>
      <c r="D14" s="274"/>
      <c r="E14" s="275"/>
      <c r="F14" s="522"/>
      <c r="G14" s="522"/>
      <c r="H14" s="522"/>
      <c r="I14" s="522"/>
      <c r="J14" s="522"/>
      <c r="K14" s="522"/>
      <c r="L14" s="522"/>
      <c r="M14" s="522"/>
      <c r="N14" s="276"/>
      <c r="O14" s="277"/>
      <c r="S14" s="278"/>
      <c r="T14" s="278"/>
      <c r="U14" s="278"/>
      <c r="V14" s="278"/>
      <c r="W14" s="279"/>
      <c r="X14" s="279"/>
    </row>
    <row r="15" spans="3:21" s="104" customFormat="1" ht="30" customHeight="1">
      <c r="C15" s="472" t="s">
        <v>225</v>
      </c>
      <c r="D15" s="280"/>
      <c r="E15" s="281"/>
      <c r="F15" s="539">
        <v>40878</v>
      </c>
      <c r="G15" s="540"/>
      <c r="H15" s="282"/>
      <c r="I15" s="282"/>
      <c r="J15" s="282"/>
      <c r="K15" s="282"/>
      <c r="L15" s="282"/>
      <c r="M15" s="282"/>
      <c r="O15" s="283"/>
      <c r="P15" s="283"/>
      <c r="Q15" s="283"/>
      <c r="R15" s="283"/>
      <c r="S15" s="283"/>
      <c r="T15" s="283"/>
      <c r="U15" s="284"/>
    </row>
    <row r="16" spans="6:39" s="104" customFormat="1" ht="13.5" customHeight="1">
      <c r="F16" s="285"/>
      <c r="G16" s="285"/>
      <c r="H16" s="285">
        <f>IF(H15=0,"",F17+1)</f>
      </c>
      <c r="I16" s="285"/>
      <c r="J16" s="285">
        <f>IF(J15=0,"",H17+1)</f>
      </c>
      <c r="K16" s="285"/>
      <c r="L16" s="285">
        <f>IF(L15=0,"",J17+1)</f>
      </c>
      <c r="M16" s="285"/>
      <c r="N16" s="102"/>
      <c r="O16" s="103"/>
      <c r="P16" s="103"/>
      <c r="Q16" s="103"/>
      <c r="R16" s="103"/>
      <c r="S16" s="103"/>
      <c r="T16" s="103"/>
      <c r="U16" s="103"/>
      <c r="W16" s="103"/>
      <c r="X16" s="103"/>
      <c r="AM16" s="102"/>
    </row>
    <row r="17" spans="3:24" s="104" customFormat="1" ht="30" customHeight="1">
      <c r="C17" s="472" t="s">
        <v>226</v>
      </c>
      <c r="D17" s="280"/>
      <c r="E17" s="281"/>
      <c r="F17" s="539">
        <v>40909</v>
      </c>
      <c r="G17" s="540"/>
      <c r="H17" s="285"/>
      <c r="I17" s="285"/>
      <c r="J17" s="285"/>
      <c r="K17" s="285"/>
      <c r="L17" s="285"/>
      <c r="M17" s="285"/>
      <c r="N17" s="286"/>
      <c r="O17" s="286"/>
      <c r="P17" s="286"/>
      <c r="Q17" s="286"/>
      <c r="R17" s="286"/>
      <c r="S17" s="286"/>
      <c r="T17" s="286"/>
      <c r="U17" s="286"/>
      <c r="W17" s="287"/>
      <c r="X17" s="288"/>
    </row>
    <row r="18" spans="3:39" s="104" customFormat="1" ht="13.5" customHeight="1">
      <c r="C18" s="289"/>
      <c r="D18" s="289"/>
      <c r="E18" s="289"/>
      <c r="F18" s="290"/>
      <c r="G18" s="290"/>
      <c r="H18" s="290"/>
      <c r="I18" s="290"/>
      <c r="J18" s="290"/>
      <c r="K18" s="290"/>
      <c r="L18" s="290"/>
      <c r="M18" s="290"/>
      <c r="N18" s="291"/>
      <c r="O18" s="291"/>
      <c r="P18" s="291"/>
      <c r="Q18" s="291"/>
      <c r="R18" s="291"/>
      <c r="S18" s="291"/>
      <c r="T18" s="291"/>
      <c r="U18" s="291"/>
      <c r="W18" s="292"/>
      <c r="X18" s="293"/>
      <c r="AM18" s="102"/>
    </row>
    <row r="19" spans="3:40" s="104" customFormat="1" ht="36" customHeight="1">
      <c r="C19" s="537" t="s">
        <v>137</v>
      </c>
      <c r="D19" s="537"/>
      <c r="E19" s="537"/>
      <c r="F19" s="537"/>
      <c r="G19" s="537"/>
      <c r="H19" s="537"/>
      <c r="I19" s="537"/>
      <c r="J19" s="537"/>
      <c r="K19" s="537"/>
      <c r="L19" s="537"/>
      <c r="M19" s="537"/>
      <c r="N19" s="537"/>
      <c r="O19" s="537"/>
      <c r="P19" s="537"/>
      <c r="Q19" s="537"/>
      <c r="R19" s="530"/>
      <c r="S19" s="535" t="s">
        <v>43</v>
      </c>
      <c r="T19" s="536"/>
      <c r="U19" s="294"/>
      <c r="X19" s="295"/>
      <c r="AN19" s="102"/>
    </row>
    <row r="20" spans="3:40" s="104" customFormat="1" ht="13.5" customHeight="1">
      <c r="C20" s="296"/>
      <c r="D20" s="296"/>
      <c r="E20" s="297"/>
      <c r="G20" s="298"/>
      <c r="H20" s="110"/>
      <c r="I20" s="275"/>
      <c r="J20" s="275"/>
      <c r="K20" s="275"/>
      <c r="L20" s="275"/>
      <c r="M20" s="275"/>
      <c r="N20" s="275"/>
      <c r="O20" s="275"/>
      <c r="P20" s="275"/>
      <c r="Q20" s="275"/>
      <c r="R20" s="295"/>
      <c r="S20" s="295"/>
      <c r="T20" s="295"/>
      <c r="U20" s="295"/>
      <c r="V20" s="295"/>
      <c r="W20" s="295"/>
      <c r="X20" s="295"/>
      <c r="AN20" s="102"/>
    </row>
    <row r="21" spans="1:25" s="104" customFormat="1" ht="39" customHeight="1">
      <c r="A21" s="11"/>
      <c r="B21" s="11"/>
      <c r="C21" s="531" t="s">
        <v>229</v>
      </c>
      <c r="D21" s="531"/>
      <c r="E21" s="532"/>
      <c r="F21" s="570">
        <v>400</v>
      </c>
      <c r="G21" s="571"/>
      <c r="J21" s="531" t="s">
        <v>230</v>
      </c>
      <c r="K21" s="531"/>
      <c r="L21" s="532"/>
      <c r="M21" s="533">
        <v>0.9975</v>
      </c>
      <c r="N21" s="525"/>
      <c r="X21" s="299"/>
      <c r="Y21" s="11"/>
    </row>
    <row r="22" spans="1:25" s="104" customFormat="1" ht="18" customHeight="1">
      <c r="A22" s="11"/>
      <c r="B22" s="11"/>
      <c r="C22" s="110"/>
      <c r="D22" s="110"/>
      <c r="E22" s="109"/>
      <c r="F22" s="109"/>
      <c r="G22" s="109"/>
      <c r="H22" s="109"/>
      <c r="I22" s="109"/>
      <c r="J22" s="109"/>
      <c r="K22" s="109"/>
      <c r="L22" s="11"/>
      <c r="M22" s="11"/>
      <c r="N22" s="11"/>
      <c r="O22" s="11"/>
      <c r="P22" s="11"/>
      <c r="Q22" s="11"/>
      <c r="R22" s="11"/>
      <c r="S22" s="11"/>
      <c r="T22" s="11"/>
      <c r="U22" s="11"/>
      <c r="V22" s="279"/>
      <c r="W22" s="279"/>
      <c r="X22" s="279"/>
      <c r="Y22" s="279"/>
    </row>
    <row r="23" spans="1:29" s="104" customFormat="1" ht="30" customHeight="1">
      <c r="A23" s="300"/>
      <c r="B23" s="300"/>
      <c r="C23" s="301" t="s">
        <v>83</v>
      </c>
      <c r="D23" s="302" t="s">
        <v>50</v>
      </c>
      <c r="E23" s="302" t="s">
        <v>51</v>
      </c>
      <c r="F23" s="302" t="s">
        <v>52</v>
      </c>
      <c r="G23" s="302" t="s">
        <v>3</v>
      </c>
      <c r="H23" s="302" t="s">
        <v>4</v>
      </c>
      <c r="I23" s="302" t="s">
        <v>5</v>
      </c>
      <c r="J23" s="302" t="s">
        <v>6</v>
      </c>
      <c r="K23" s="302" t="s">
        <v>53</v>
      </c>
      <c r="L23" s="302" t="s">
        <v>8</v>
      </c>
      <c r="M23" s="303" t="s">
        <v>9</v>
      </c>
      <c r="N23" s="303" t="s">
        <v>10</v>
      </c>
      <c r="O23" s="303" t="s">
        <v>11</v>
      </c>
      <c r="P23" s="303" t="s">
        <v>12</v>
      </c>
      <c r="Q23" s="303" t="s">
        <v>13</v>
      </c>
      <c r="R23" s="303" t="s">
        <v>14</v>
      </c>
      <c r="S23" s="526" t="s">
        <v>133</v>
      </c>
      <c r="T23" s="527"/>
      <c r="U23" s="304"/>
      <c r="V23" s="194"/>
      <c r="AA23" s="301" t="s">
        <v>134</v>
      </c>
      <c r="AB23" s="301" t="s">
        <v>135</v>
      </c>
      <c r="AC23" s="301" t="s">
        <v>99</v>
      </c>
    </row>
    <row r="24" spans="1:29" s="104" customFormat="1" ht="18.75" customHeight="1">
      <c r="A24" s="269"/>
      <c r="B24" s="269"/>
      <c r="C24" s="305" t="s">
        <v>84</v>
      </c>
      <c r="D24" s="528" t="s">
        <v>47</v>
      </c>
      <c r="E24" s="518"/>
      <c r="F24" s="518"/>
      <c r="G24" s="518"/>
      <c r="H24" s="518"/>
      <c r="I24" s="518"/>
      <c r="J24" s="518"/>
      <c r="K24" s="518"/>
      <c r="L24" s="529"/>
      <c r="M24" s="528" t="s">
        <v>82</v>
      </c>
      <c r="N24" s="518"/>
      <c r="O24" s="518"/>
      <c r="P24" s="518"/>
      <c r="Q24" s="518"/>
      <c r="R24" s="529"/>
      <c r="S24" s="528"/>
      <c r="T24" s="529"/>
      <c r="U24" s="306"/>
      <c r="V24" s="8"/>
      <c r="AA24" s="8"/>
      <c r="AB24" s="8"/>
      <c r="AC24" s="8"/>
    </row>
    <row r="25" spans="1:37" s="104" customFormat="1" ht="34.5" customHeight="1">
      <c r="A25" s="307"/>
      <c r="B25" s="307"/>
      <c r="C25" s="308">
        <f>IF(SUM(E25,G25,H25,I25,J25)&gt;0,(E25+G25+H25*2+I25*2+J25)*0.095+0.19,0)</f>
        <v>2.85</v>
      </c>
      <c r="D25" s="469">
        <v>14</v>
      </c>
      <c r="E25" s="469">
        <v>1</v>
      </c>
      <c r="F25" s="469">
        <v>1</v>
      </c>
      <c r="G25" s="469">
        <v>8</v>
      </c>
      <c r="H25" s="469">
        <v>4</v>
      </c>
      <c r="I25" s="469">
        <v>1.5</v>
      </c>
      <c r="J25" s="469">
        <v>8</v>
      </c>
      <c r="K25" s="469">
        <v>1.99</v>
      </c>
      <c r="L25" s="469">
        <v>8.01</v>
      </c>
      <c r="M25" s="469">
        <v>14.99</v>
      </c>
      <c r="N25" s="469">
        <v>20</v>
      </c>
      <c r="O25" s="469">
        <v>9.99</v>
      </c>
      <c r="P25" s="469">
        <v>5</v>
      </c>
      <c r="Q25" s="469">
        <v>9.99</v>
      </c>
      <c r="R25" s="469">
        <v>1</v>
      </c>
      <c r="S25" s="516" t="str">
        <f>IF(AC25&gt;1.5,"[Cationes] &gt; [Aniones]",IF(AC25&lt;-1.5,"[Aniones] &gt; [Cationes]","OK"))</f>
        <v>OK</v>
      </c>
      <c r="T25" s="517"/>
      <c r="U25" s="194"/>
      <c r="V25" s="458" t="s">
        <v>131</v>
      </c>
      <c r="AA25" s="109">
        <f>(E25+G25+H25*2+I25*2+J25)</f>
        <v>28</v>
      </c>
      <c r="AB25" s="309">
        <f>D25+F25+K25*2+L25</f>
        <v>26.990000000000002</v>
      </c>
      <c r="AC25" s="109">
        <f>AA25-AB25</f>
        <v>1.009999999999998</v>
      </c>
      <c r="AK25" s="102"/>
    </row>
    <row r="26" spans="1:49" s="104" customFormat="1" ht="30" customHeight="1">
      <c r="A26" s="310"/>
      <c r="B26" s="310"/>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row>
    <row r="27" spans="1:25" s="104" customFormat="1" ht="23.25" customHeight="1">
      <c r="A27" s="11"/>
      <c r="B27" s="11"/>
      <c r="C27" s="537" t="s">
        <v>138</v>
      </c>
      <c r="D27" s="537"/>
      <c r="E27" s="537"/>
      <c r="F27" s="537"/>
      <c r="G27" s="537"/>
      <c r="H27" s="537"/>
      <c r="I27" s="537"/>
      <c r="J27" s="537"/>
      <c r="K27" s="537"/>
      <c r="L27" s="537"/>
      <c r="M27" s="537"/>
      <c r="N27" s="537"/>
      <c r="O27" s="537"/>
      <c r="P27" s="537"/>
      <c r="Q27" s="537"/>
      <c r="R27" s="530"/>
      <c r="S27" s="535" t="s">
        <v>43</v>
      </c>
      <c r="T27" s="536"/>
      <c r="U27" s="312"/>
      <c r="X27" s="299"/>
      <c r="Y27" s="11"/>
    </row>
    <row r="28" spans="1:25" s="104" customFormat="1" ht="12" customHeight="1">
      <c r="A28" s="11"/>
      <c r="B28" s="11"/>
      <c r="C28" s="110"/>
      <c r="D28" s="110"/>
      <c r="E28" s="109"/>
      <c r="F28" s="109"/>
      <c r="G28" s="109"/>
      <c r="H28" s="109"/>
      <c r="I28" s="109"/>
      <c r="J28" s="109"/>
      <c r="K28" s="109"/>
      <c r="L28" s="11"/>
      <c r="M28" s="11"/>
      <c r="N28" s="11"/>
      <c r="O28" s="11"/>
      <c r="P28" s="11"/>
      <c r="Q28" s="11"/>
      <c r="R28" s="11"/>
      <c r="S28" s="11"/>
      <c r="T28" s="11"/>
      <c r="U28" s="11"/>
      <c r="V28" s="279"/>
      <c r="W28" s="279"/>
      <c r="X28" s="279"/>
      <c r="Y28" s="279"/>
    </row>
    <row r="29" spans="1:29" s="104" customFormat="1" ht="30" customHeight="1">
      <c r="A29" s="300"/>
      <c r="B29" s="300"/>
      <c r="C29" s="301" t="s">
        <v>83</v>
      </c>
      <c r="D29" s="303" t="s">
        <v>117</v>
      </c>
      <c r="E29" s="302" t="s">
        <v>50</v>
      </c>
      <c r="F29" s="302" t="s">
        <v>51</v>
      </c>
      <c r="G29" s="302" t="s">
        <v>52</v>
      </c>
      <c r="H29" s="302" t="s">
        <v>3</v>
      </c>
      <c r="I29" s="302" t="s">
        <v>4</v>
      </c>
      <c r="J29" s="302" t="s">
        <v>5</v>
      </c>
      <c r="K29" s="302" t="s">
        <v>6</v>
      </c>
      <c r="L29" s="302" t="s">
        <v>53</v>
      </c>
      <c r="M29" s="302" t="s">
        <v>8</v>
      </c>
      <c r="N29" s="303" t="s">
        <v>9</v>
      </c>
      <c r="O29" s="303" t="s">
        <v>10</v>
      </c>
      <c r="P29" s="303" t="s">
        <v>11</v>
      </c>
      <c r="Q29" s="303" t="s">
        <v>12</v>
      </c>
      <c r="R29" s="303" t="s">
        <v>13</v>
      </c>
      <c r="S29" s="303" t="s">
        <v>14</v>
      </c>
      <c r="T29" s="313" t="s">
        <v>133</v>
      </c>
      <c r="U29" s="304"/>
      <c r="V29" s="194"/>
      <c r="AA29" s="301" t="s">
        <v>134</v>
      </c>
      <c r="AB29" s="301" t="s">
        <v>135</v>
      </c>
      <c r="AC29" s="301" t="s">
        <v>99</v>
      </c>
    </row>
    <row r="30" spans="1:29" s="104" customFormat="1" ht="18.75" customHeight="1">
      <c r="A30" s="269"/>
      <c r="B30" s="269"/>
      <c r="C30" s="305" t="s">
        <v>84</v>
      </c>
      <c r="D30" s="528" t="s">
        <v>47</v>
      </c>
      <c r="E30" s="518"/>
      <c r="F30" s="518"/>
      <c r="G30" s="518"/>
      <c r="H30" s="518"/>
      <c r="I30" s="518"/>
      <c r="J30" s="518"/>
      <c r="K30" s="518"/>
      <c r="L30" s="518"/>
      <c r="M30" s="529"/>
      <c r="N30" s="528" t="s">
        <v>82</v>
      </c>
      <c r="O30" s="518"/>
      <c r="P30" s="518"/>
      <c r="Q30" s="518"/>
      <c r="R30" s="518"/>
      <c r="S30" s="529"/>
      <c r="T30" s="314"/>
      <c r="U30" s="306"/>
      <c r="V30" s="8"/>
      <c r="AA30" s="8"/>
      <c r="AB30" s="8"/>
      <c r="AC30" s="8"/>
    </row>
    <row r="31" spans="1:37" s="104" customFormat="1" ht="34.5" customHeight="1">
      <c r="A31" s="307"/>
      <c r="B31" s="307"/>
      <c r="C31" s="308">
        <f>IF(SUM(F31,H31,I31,J31,K31)&gt;0,(F31+H31+I31*2+J31*2+K31)*0.095+0.19,0)</f>
        <v>1.3754396041857964</v>
      </c>
      <c r="D31" s="469">
        <v>1.85</v>
      </c>
      <c r="E31" s="469">
        <v>0</v>
      </c>
      <c r="F31" s="469">
        <v>0</v>
      </c>
      <c r="G31" s="469">
        <v>0</v>
      </c>
      <c r="H31" s="469">
        <v>0</v>
      </c>
      <c r="I31" s="469">
        <v>1.4970059880239521</v>
      </c>
      <c r="J31" s="469">
        <v>0.7403751233958539</v>
      </c>
      <c r="K31" s="469">
        <v>8.00354940016877</v>
      </c>
      <c r="L31" s="469">
        <v>1</v>
      </c>
      <c r="M31" s="469">
        <v>8.0060891382178</v>
      </c>
      <c r="N31" s="469">
        <v>1.2533572068039394</v>
      </c>
      <c r="O31" s="469">
        <v>0</v>
      </c>
      <c r="P31" s="469">
        <v>0.15735641227380015</v>
      </c>
      <c r="Q31" s="469">
        <v>1.0706638115631695</v>
      </c>
      <c r="R31" s="469">
        <v>0</v>
      </c>
      <c r="S31" s="469">
        <v>0</v>
      </c>
      <c r="T31" s="315" t="str">
        <f>IF(AC31&gt;1.5,"[Cationes] &gt; [Aniones]",IF(AC31&lt;-1.5,"[Aniones] &gt; [Cationes]","OK"))</f>
        <v>OK</v>
      </c>
      <c r="U31" s="316"/>
      <c r="V31" s="458" t="s">
        <v>132</v>
      </c>
      <c r="AA31" s="109">
        <f>(F31+H31+I31*2+J31*2+K31)</f>
        <v>12.478311623008382</v>
      </c>
      <c r="AB31" s="309">
        <f>D31+E31+G31+L31*2+M31</f>
        <v>11.856089138217799</v>
      </c>
      <c r="AC31" s="109">
        <f>AA31-AB31</f>
        <v>0.6222224847905835</v>
      </c>
      <c r="AK31" s="102"/>
    </row>
    <row r="32" spans="1:40" s="104" customFormat="1" ht="20.25" customHeight="1">
      <c r="A32" s="8"/>
      <c r="B32" s="8"/>
      <c r="C32" s="317"/>
      <c r="D32" s="317"/>
      <c r="E32" s="317"/>
      <c r="F32" s="317"/>
      <c r="G32" s="317"/>
      <c r="H32" s="317"/>
      <c r="I32" s="317"/>
      <c r="K32" s="105"/>
      <c r="L32" s="105"/>
      <c r="M32" s="105"/>
      <c r="N32" s="105"/>
      <c r="O32" s="105"/>
      <c r="P32" s="105"/>
      <c r="Q32" s="105"/>
      <c r="R32" s="105"/>
      <c r="S32" s="12"/>
      <c r="T32" s="12"/>
      <c r="U32" s="12"/>
      <c r="V32" s="8"/>
      <c r="W32" s="8"/>
      <c r="X32" s="8"/>
      <c r="Y32" s="8"/>
      <c r="AD32" s="109"/>
      <c r="AE32" s="109"/>
      <c r="AF32" s="109"/>
      <c r="AN32" s="102"/>
    </row>
    <row r="33" spans="3:32" s="104" customFormat="1" ht="15.75">
      <c r="C33" s="318"/>
      <c r="D33" s="318"/>
      <c r="E33" s="318"/>
      <c r="F33" s="318"/>
      <c r="G33" s="318"/>
      <c r="H33" s="298"/>
      <c r="I33" s="298"/>
      <c r="N33" s="298"/>
      <c r="O33" s="298"/>
      <c r="P33" s="298"/>
      <c r="Q33" s="298"/>
      <c r="R33" s="319"/>
      <c r="S33" s="319"/>
      <c r="T33" s="319"/>
      <c r="U33" s="319"/>
      <c r="V33" s="319"/>
      <c r="W33" s="319"/>
      <c r="X33" s="319"/>
      <c r="AD33" s="109"/>
      <c r="AE33" s="109"/>
      <c r="AF33" s="109"/>
    </row>
    <row r="34" spans="1:24" s="104" customFormat="1" ht="15">
      <c r="A34" s="275"/>
      <c r="B34" s="275"/>
      <c r="C34" s="275"/>
      <c r="D34" s="275"/>
      <c r="E34" s="275"/>
      <c r="F34" s="295"/>
      <c r="G34" s="295"/>
      <c r="H34" s="295"/>
      <c r="I34" s="295"/>
      <c r="N34" s="298"/>
      <c r="O34" s="298"/>
      <c r="P34" s="298"/>
      <c r="Q34" s="298"/>
      <c r="R34" s="319"/>
      <c r="S34" s="319"/>
      <c r="T34" s="319"/>
      <c r="U34" s="319"/>
      <c r="V34" s="319"/>
      <c r="W34" s="319"/>
      <c r="X34" s="319"/>
    </row>
    <row r="35" spans="1:24" s="104" customFormat="1" ht="20.25">
      <c r="A35" s="275"/>
      <c r="B35" s="275"/>
      <c r="C35" s="320"/>
      <c r="D35" s="320"/>
      <c r="E35" s="320"/>
      <c r="F35" s="320"/>
      <c r="G35" s="320"/>
      <c r="H35" s="320"/>
      <c r="I35" s="320"/>
      <c r="J35" s="320"/>
      <c r="K35" s="320"/>
      <c r="L35" s="320"/>
      <c r="M35" s="320"/>
      <c r="N35" s="320"/>
      <c r="O35" s="320"/>
      <c r="P35" s="320"/>
      <c r="Q35" s="320"/>
      <c r="R35" s="320"/>
      <c r="S35" s="319"/>
      <c r="T35" s="319"/>
      <c r="U35" s="319"/>
      <c r="V35" s="319"/>
      <c r="W35" s="319"/>
      <c r="X35" s="319"/>
    </row>
    <row r="36" spans="3:24" s="104" customFormat="1" ht="30" customHeight="1">
      <c r="C36" s="103"/>
      <c r="D36" s="103"/>
      <c r="E36" s="300"/>
      <c r="F36" s="300"/>
      <c r="G36" s="300"/>
      <c r="I36" s="276"/>
      <c r="J36" s="276"/>
      <c r="K36" s="277"/>
      <c r="M36" s="276"/>
      <c r="N36" s="276"/>
      <c r="O36" s="277"/>
      <c r="S36" s="278"/>
      <c r="T36" s="278"/>
      <c r="U36" s="278"/>
      <c r="V36" s="278"/>
      <c r="W36" s="321"/>
      <c r="X36" s="321"/>
    </row>
    <row r="37" spans="3:11" s="104" customFormat="1" ht="21" customHeight="1">
      <c r="C37" s="110"/>
      <c r="D37" s="110"/>
      <c r="E37" s="109"/>
      <c r="F37" s="109"/>
      <c r="G37" s="109"/>
      <c r="H37" s="109"/>
      <c r="I37" s="109"/>
      <c r="J37" s="109"/>
      <c r="K37" s="109"/>
    </row>
    <row r="38" spans="3:40" s="104" customFormat="1" ht="15.75">
      <c r="C38" s="310"/>
      <c r="D38" s="310"/>
      <c r="E38" s="102"/>
      <c r="F38" s="102"/>
      <c r="G38" s="102"/>
      <c r="H38" s="102"/>
      <c r="I38" s="102"/>
      <c r="J38" s="102"/>
      <c r="K38" s="102"/>
      <c r="L38" s="102"/>
      <c r="M38" s="102"/>
      <c r="N38" s="102"/>
      <c r="O38" s="103"/>
      <c r="P38" s="103"/>
      <c r="Q38" s="103"/>
      <c r="R38" s="103"/>
      <c r="S38" s="103"/>
      <c r="T38" s="103"/>
      <c r="U38" s="103"/>
      <c r="W38" s="103"/>
      <c r="X38" s="103"/>
      <c r="AN38" s="102"/>
    </row>
    <row r="39" spans="3:24" s="104" customFormat="1" ht="15">
      <c r="C39" s="322"/>
      <c r="D39" s="322"/>
      <c r="E39" s="286"/>
      <c r="F39" s="286"/>
      <c r="G39" s="286"/>
      <c r="H39" s="286"/>
      <c r="I39" s="286"/>
      <c r="J39" s="286"/>
      <c r="K39" s="286"/>
      <c r="L39" s="286"/>
      <c r="M39" s="286"/>
      <c r="N39" s="286"/>
      <c r="O39" s="286"/>
      <c r="P39" s="286"/>
      <c r="Q39" s="286"/>
      <c r="R39" s="286"/>
      <c r="S39" s="286"/>
      <c r="T39" s="286"/>
      <c r="U39" s="286"/>
      <c r="W39" s="287"/>
      <c r="X39" s="288"/>
    </row>
    <row r="40" spans="3:40" s="104" customFormat="1" ht="15.75">
      <c r="C40" s="323"/>
      <c r="D40" s="323"/>
      <c r="E40" s="291"/>
      <c r="F40" s="291"/>
      <c r="G40" s="291"/>
      <c r="H40" s="291"/>
      <c r="I40" s="291"/>
      <c r="J40" s="291"/>
      <c r="K40" s="291"/>
      <c r="L40" s="291"/>
      <c r="M40" s="291"/>
      <c r="N40" s="291"/>
      <c r="O40" s="291"/>
      <c r="P40" s="291"/>
      <c r="Q40" s="291"/>
      <c r="R40" s="291"/>
      <c r="S40" s="291"/>
      <c r="T40" s="291"/>
      <c r="U40" s="291"/>
      <c r="W40" s="324"/>
      <c r="X40" s="293"/>
      <c r="AN40" s="102"/>
    </row>
    <row r="41" spans="3:40" s="104" customFormat="1" ht="15.75">
      <c r="C41" s="325"/>
      <c r="D41" s="325"/>
      <c r="E41" s="275"/>
      <c r="F41" s="275"/>
      <c r="G41" s="275"/>
      <c r="H41" s="275"/>
      <c r="I41" s="275"/>
      <c r="J41" s="275"/>
      <c r="K41" s="275"/>
      <c r="L41" s="275"/>
      <c r="M41" s="275"/>
      <c r="N41" s="275"/>
      <c r="O41" s="275"/>
      <c r="P41" s="275"/>
      <c r="Q41" s="275"/>
      <c r="R41" s="295"/>
      <c r="S41" s="295"/>
      <c r="T41" s="295"/>
      <c r="U41" s="295"/>
      <c r="V41" s="295"/>
      <c r="W41" s="295"/>
      <c r="X41" s="295"/>
      <c r="AN41" s="102"/>
    </row>
    <row r="42" spans="3:40" s="104" customFormat="1" ht="20.25" customHeight="1">
      <c r="C42" s="296"/>
      <c r="D42" s="296"/>
      <c r="E42" s="297"/>
      <c r="G42" s="298"/>
      <c r="H42" s="110"/>
      <c r="I42" s="275"/>
      <c r="J42" s="275"/>
      <c r="K42" s="275"/>
      <c r="L42" s="275"/>
      <c r="M42" s="275"/>
      <c r="N42" s="275"/>
      <c r="O42" s="275"/>
      <c r="P42" s="275"/>
      <c r="Q42" s="275"/>
      <c r="R42" s="295"/>
      <c r="S42" s="295"/>
      <c r="T42" s="295"/>
      <c r="U42" s="295"/>
      <c r="V42" s="295"/>
      <c r="W42" s="295"/>
      <c r="X42" s="295"/>
      <c r="AN42" s="102"/>
    </row>
    <row r="43" spans="3:24" s="104" customFormat="1" ht="15.75">
      <c r="C43" s="318"/>
      <c r="D43" s="318"/>
      <c r="E43" s="318"/>
      <c r="F43" s="318"/>
      <c r="G43" s="318"/>
      <c r="H43" s="298"/>
      <c r="I43" s="298"/>
      <c r="N43" s="298"/>
      <c r="O43" s="298"/>
      <c r="P43" s="298"/>
      <c r="Q43" s="298"/>
      <c r="R43" s="319"/>
      <c r="S43" s="319"/>
      <c r="T43" s="319"/>
      <c r="U43" s="319"/>
      <c r="V43" s="319"/>
      <c r="W43" s="319"/>
      <c r="X43" s="319"/>
    </row>
    <row r="44" spans="1:24" s="104" customFormat="1" ht="27.75" customHeight="1">
      <c r="A44" s="275"/>
      <c r="B44" s="275"/>
      <c r="C44" s="326"/>
      <c r="D44" s="326"/>
      <c r="E44" s="326"/>
      <c r="F44" s="326"/>
      <c r="G44" s="326"/>
      <c r="H44" s="326"/>
      <c r="I44" s="326"/>
      <c r="J44" s="326"/>
      <c r="K44" s="326"/>
      <c r="L44" s="326"/>
      <c r="M44" s="326"/>
      <c r="N44" s="326"/>
      <c r="O44" s="326"/>
      <c r="P44" s="326"/>
      <c r="Q44" s="326"/>
      <c r="R44" s="326"/>
      <c r="S44" s="319"/>
      <c r="T44" s="319"/>
      <c r="U44" s="319"/>
      <c r="V44" s="319"/>
      <c r="W44" s="319"/>
      <c r="X44" s="319"/>
    </row>
    <row r="45" spans="3:24" s="104" customFormat="1" ht="30" customHeight="1">
      <c r="C45" s="103"/>
      <c r="D45" s="103"/>
      <c r="E45" s="300"/>
      <c r="F45" s="300"/>
      <c r="G45" s="300"/>
      <c r="I45" s="276"/>
      <c r="J45" s="276"/>
      <c r="K45" s="277"/>
      <c r="M45" s="276"/>
      <c r="N45" s="276"/>
      <c r="O45" s="277"/>
      <c r="S45" s="327"/>
      <c r="T45" s="327"/>
      <c r="U45" s="327"/>
      <c r="V45" s="327"/>
      <c r="W45" s="185"/>
      <c r="X45" s="185"/>
    </row>
    <row r="46" spans="3:40" s="104" customFormat="1" ht="15.75">
      <c r="C46" s="110"/>
      <c r="D46" s="110"/>
      <c r="E46" s="109"/>
      <c r="F46" s="109"/>
      <c r="G46" s="109"/>
      <c r="H46" s="109"/>
      <c r="I46" s="109"/>
      <c r="J46" s="109"/>
      <c r="K46" s="109"/>
      <c r="AN46" s="102"/>
    </row>
    <row r="47" spans="3:24" s="104" customFormat="1" ht="15.75">
      <c r="C47" s="310"/>
      <c r="D47" s="310"/>
      <c r="E47" s="102"/>
      <c r="F47" s="102"/>
      <c r="G47" s="102"/>
      <c r="H47" s="102"/>
      <c r="I47" s="102"/>
      <c r="J47" s="102"/>
      <c r="K47" s="102"/>
      <c r="L47" s="102"/>
      <c r="M47" s="102"/>
      <c r="N47" s="102"/>
      <c r="O47" s="103"/>
      <c r="P47" s="103"/>
      <c r="Q47" s="103"/>
      <c r="R47" s="103"/>
      <c r="S47" s="103"/>
      <c r="T47" s="103"/>
      <c r="U47" s="103"/>
      <c r="W47" s="103"/>
      <c r="X47" s="103"/>
    </row>
    <row r="48" spans="3:40" s="104" customFormat="1" ht="15.75">
      <c r="C48" s="322"/>
      <c r="D48" s="322"/>
      <c r="E48" s="286"/>
      <c r="F48" s="286"/>
      <c r="G48" s="286"/>
      <c r="H48" s="286"/>
      <c r="I48" s="286"/>
      <c r="J48" s="286"/>
      <c r="K48" s="286"/>
      <c r="L48" s="286"/>
      <c r="M48" s="286"/>
      <c r="N48" s="286"/>
      <c r="O48" s="286"/>
      <c r="P48" s="286"/>
      <c r="Q48" s="286"/>
      <c r="R48" s="286"/>
      <c r="S48" s="286"/>
      <c r="T48" s="286"/>
      <c r="U48" s="286"/>
      <c r="W48" s="287"/>
      <c r="X48" s="288"/>
      <c r="AN48" s="102"/>
    </row>
    <row r="49" spans="3:40" s="104" customFormat="1" ht="15.75">
      <c r="C49" s="323"/>
      <c r="D49" s="323"/>
      <c r="E49" s="291"/>
      <c r="F49" s="291"/>
      <c r="G49" s="291"/>
      <c r="H49" s="291"/>
      <c r="I49" s="291"/>
      <c r="J49" s="291"/>
      <c r="K49" s="291"/>
      <c r="L49" s="291"/>
      <c r="M49" s="291"/>
      <c r="N49" s="291"/>
      <c r="O49" s="291"/>
      <c r="P49" s="291"/>
      <c r="Q49" s="291"/>
      <c r="R49" s="291"/>
      <c r="S49" s="291"/>
      <c r="T49" s="291"/>
      <c r="U49" s="291"/>
      <c r="W49" s="292"/>
      <c r="X49" s="293"/>
      <c r="AN49" s="102"/>
    </row>
    <row r="50" spans="3:40" s="104" customFormat="1" ht="20.25" customHeight="1">
      <c r="C50" s="296"/>
      <c r="D50" s="296"/>
      <c r="E50" s="297"/>
      <c r="G50" s="298"/>
      <c r="H50" s="110"/>
      <c r="I50" s="275"/>
      <c r="J50" s="275"/>
      <c r="K50" s="275"/>
      <c r="L50" s="275"/>
      <c r="M50" s="275"/>
      <c r="N50" s="275"/>
      <c r="O50" s="275"/>
      <c r="P50" s="275"/>
      <c r="Q50" s="275"/>
      <c r="R50" s="295"/>
      <c r="S50" s="295"/>
      <c r="T50" s="295"/>
      <c r="U50" s="295"/>
      <c r="V50" s="295"/>
      <c r="W50" s="295"/>
      <c r="X50" s="295"/>
      <c r="AN50" s="102"/>
    </row>
    <row r="51" spans="3:24" s="104" customFormat="1" ht="15.75">
      <c r="C51" s="318"/>
      <c r="D51" s="318"/>
      <c r="E51" s="318"/>
      <c r="F51" s="318"/>
      <c r="G51" s="318"/>
      <c r="H51" s="298"/>
      <c r="I51" s="298"/>
      <c r="N51" s="298"/>
      <c r="O51" s="298"/>
      <c r="P51" s="298"/>
      <c r="Q51" s="298"/>
      <c r="R51" s="319"/>
      <c r="S51" s="319"/>
      <c r="T51" s="319"/>
      <c r="U51" s="319"/>
      <c r="V51" s="319"/>
      <c r="W51" s="319"/>
      <c r="X51" s="319"/>
    </row>
    <row r="52" spans="1:24" s="104" customFormat="1" ht="15">
      <c r="A52" s="275"/>
      <c r="B52" s="275"/>
      <c r="C52" s="275"/>
      <c r="D52" s="275"/>
      <c r="E52" s="275"/>
      <c r="F52" s="295"/>
      <c r="G52" s="295"/>
      <c r="H52" s="295"/>
      <c r="I52" s="295"/>
      <c r="N52" s="298"/>
      <c r="O52" s="298"/>
      <c r="P52" s="298"/>
      <c r="Q52" s="298"/>
      <c r="R52" s="319"/>
      <c r="S52" s="319"/>
      <c r="T52" s="319"/>
      <c r="U52" s="319"/>
      <c r="V52" s="319"/>
      <c r="W52" s="319"/>
      <c r="X52" s="319"/>
    </row>
    <row r="53" spans="1:24" s="104" customFormat="1" ht="15">
      <c r="A53" s="275"/>
      <c r="B53" s="275"/>
      <c r="C53" s="275"/>
      <c r="D53" s="275"/>
      <c r="E53" s="275"/>
      <c r="F53" s="295"/>
      <c r="G53" s="295"/>
      <c r="H53" s="295"/>
      <c r="I53" s="295"/>
      <c r="N53" s="298"/>
      <c r="O53" s="298"/>
      <c r="P53" s="298"/>
      <c r="Q53" s="298"/>
      <c r="R53" s="319"/>
      <c r="S53" s="319"/>
      <c r="T53" s="319"/>
      <c r="U53" s="319"/>
      <c r="V53" s="319"/>
      <c r="W53" s="319"/>
      <c r="X53" s="319"/>
    </row>
    <row r="54" spans="1:24" s="104" customFormat="1" ht="15">
      <c r="A54" s="275"/>
      <c r="B54" s="275"/>
      <c r="C54" s="275"/>
      <c r="D54" s="275"/>
      <c r="E54" s="275"/>
      <c r="F54" s="295"/>
      <c r="G54" s="295"/>
      <c r="H54" s="295"/>
      <c r="I54" s="295"/>
      <c r="N54" s="298"/>
      <c r="O54" s="298"/>
      <c r="P54" s="298"/>
      <c r="Q54" s="298"/>
      <c r="R54" s="319"/>
      <c r="S54" s="319"/>
      <c r="T54" s="319"/>
      <c r="U54" s="319"/>
      <c r="V54" s="319"/>
      <c r="W54" s="319"/>
      <c r="X54" s="319"/>
    </row>
    <row r="55" spans="1:24" s="104" customFormat="1" ht="15">
      <c r="A55" s="275"/>
      <c r="B55" s="275"/>
      <c r="C55" s="275"/>
      <c r="D55" s="275"/>
      <c r="E55" s="275"/>
      <c r="F55" s="295"/>
      <c r="G55" s="295"/>
      <c r="H55" s="295"/>
      <c r="I55" s="295"/>
      <c r="N55" s="298"/>
      <c r="O55" s="298"/>
      <c r="P55" s="298"/>
      <c r="Q55" s="298"/>
      <c r="R55" s="319"/>
      <c r="S55" s="319"/>
      <c r="T55" s="319"/>
      <c r="U55" s="319"/>
      <c r="V55" s="319"/>
      <c r="W55" s="319"/>
      <c r="X55" s="319"/>
    </row>
    <row r="56" spans="3:38" ht="15">
      <c r="C56" s="298"/>
      <c r="D56" s="298"/>
      <c r="E56" s="298"/>
      <c r="F56" s="298"/>
      <c r="G56" s="298"/>
      <c r="H56" s="298"/>
      <c r="I56" s="298"/>
      <c r="J56" s="104"/>
      <c r="K56" s="104"/>
      <c r="L56" s="104"/>
      <c r="M56" s="104"/>
      <c r="N56" s="298"/>
      <c r="O56" s="298"/>
      <c r="P56" s="298"/>
      <c r="Q56" s="298"/>
      <c r="R56" s="319"/>
      <c r="S56" s="319"/>
      <c r="T56" s="319"/>
      <c r="U56" s="319"/>
      <c r="V56" s="319"/>
      <c r="W56" s="319"/>
      <c r="X56" s="319"/>
      <c r="Y56" s="104"/>
      <c r="Z56" s="104"/>
      <c r="AA56" s="104"/>
      <c r="AB56" s="104"/>
      <c r="AC56" s="104"/>
      <c r="AD56" s="104"/>
      <c r="AE56" s="104"/>
      <c r="AF56" s="104"/>
      <c r="AG56" s="104"/>
      <c r="AH56" s="104"/>
      <c r="AI56" s="104"/>
      <c r="AJ56" s="104"/>
      <c r="AK56" s="8"/>
      <c r="AL56" s="8"/>
    </row>
    <row r="57" spans="3:73" s="8" customFormat="1" ht="18.75" customHeight="1">
      <c r="C57" s="296"/>
      <c r="D57" s="296"/>
      <c r="E57" s="104"/>
      <c r="F57" s="104"/>
      <c r="G57" s="104"/>
      <c r="H57" s="110"/>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row>
    <row r="58" spans="3:38" ht="19.5" customHeight="1">
      <c r="C58" s="328"/>
      <c r="D58" s="328"/>
      <c r="E58" s="328"/>
      <c r="F58" s="328"/>
      <c r="G58" s="328"/>
      <c r="H58" s="328"/>
      <c r="I58" s="328"/>
      <c r="J58" s="328"/>
      <c r="K58" s="328"/>
      <c r="L58" s="328"/>
      <c r="M58" s="328"/>
      <c r="N58" s="328"/>
      <c r="O58" s="328"/>
      <c r="P58" s="328"/>
      <c r="Q58" s="328"/>
      <c r="R58" s="328"/>
      <c r="S58" s="328"/>
      <c r="T58" s="328"/>
      <c r="U58" s="328"/>
      <c r="V58" s="328"/>
      <c r="W58" s="328"/>
      <c r="X58" s="328"/>
      <c r="Y58" s="104"/>
      <c r="Z58" s="104"/>
      <c r="AA58" s="104"/>
      <c r="AB58" s="104"/>
      <c r="AC58" s="104"/>
      <c r="AD58" s="104"/>
      <c r="AE58" s="104"/>
      <c r="AF58" s="104"/>
      <c r="AG58" s="104"/>
      <c r="AH58" s="104"/>
      <c r="AI58" s="104"/>
      <c r="AJ58" s="104"/>
      <c r="AK58" s="8"/>
      <c r="AL58" s="8"/>
    </row>
    <row r="59" spans="3:38" ht="12.75">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8"/>
      <c r="AL59" s="8"/>
    </row>
    <row r="60" spans="3:38" ht="15.75">
      <c r="C60" s="296"/>
      <c r="D60" s="296"/>
      <c r="E60" s="109"/>
      <c r="F60" s="109"/>
      <c r="G60" s="109"/>
      <c r="H60" s="110"/>
      <c r="I60" s="110"/>
      <c r="J60" s="109"/>
      <c r="K60" s="109"/>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8"/>
      <c r="AL60" s="8"/>
    </row>
    <row r="61" spans="3:38" ht="15.75">
      <c r="C61" s="329"/>
      <c r="D61" s="329"/>
      <c r="E61" s="109"/>
      <c r="F61" s="109"/>
      <c r="G61" s="109"/>
      <c r="H61" s="109"/>
      <c r="I61" s="109"/>
      <c r="J61" s="330"/>
      <c r="K61" s="331"/>
      <c r="L61" s="332"/>
      <c r="M61" s="109"/>
      <c r="N61" s="104"/>
      <c r="O61" s="104"/>
      <c r="P61" s="104"/>
      <c r="Q61" s="104"/>
      <c r="R61" s="104"/>
      <c r="S61" s="104"/>
      <c r="T61" s="109"/>
      <c r="U61" s="109"/>
      <c r="V61" s="109"/>
      <c r="W61" s="104"/>
      <c r="X61" s="104"/>
      <c r="Y61" s="104"/>
      <c r="Z61" s="104"/>
      <c r="AA61" s="104"/>
      <c r="AB61" s="104"/>
      <c r="AC61" s="104"/>
      <c r="AD61" s="104"/>
      <c r="AE61" s="104"/>
      <c r="AF61" s="104"/>
      <c r="AG61" s="104"/>
      <c r="AH61" s="104"/>
      <c r="AI61" s="104"/>
      <c r="AJ61" s="104"/>
      <c r="AK61" s="8"/>
      <c r="AL61" s="8"/>
    </row>
    <row r="62" spans="3:38" ht="19.5" customHeight="1">
      <c r="C62" s="109"/>
      <c r="D62" s="109"/>
      <c r="E62" s="109"/>
      <c r="F62" s="109"/>
      <c r="G62" s="109"/>
      <c r="H62" s="109"/>
      <c r="I62" s="109"/>
      <c r="J62" s="104"/>
      <c r="K62" s="331"/>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8"/>
      <c r="AL62" s="8"/>
    </row>
    <row r="63" spans="3:57" ht="15">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8"/>
      <c r="AL63" s="8"/>
      <c r="AN63" s="109"/>
      <c r="AO63" s="109"/>
      <c r="AP63" s="109"/>
      <c r="AQ63" s="109"/>
      <c r="AR63" s="109"/>
      <c r="AS63" s="109"/>
      <c r="AT63" s="109"/>
      <c r="AU63" s="109"/>
      <c r="AV63" s="109"/>
      <c r="AW63" s="109"/>
      <c r="AX63" s="109"/>
      <c r="AY63" s="109"/>
      <c r="AZ63" s="109"/>
      <c r="BA63" s="109"/>
      <c r="BB63" s="109"/>
      <c r="BC63" s="109"/>
      <c r="BD63" s="109"/>
      <c r="BE63" s="104"/>
    </row>
    <row r="64" spans="3:57" ht="15.75">
      <c r="C64" s="296"/>
      <c r="D64" s="296"/>
      <c r="E64" s="109"/>
      <c r="F64" s="109"/>
      <c r="G64" s="109"/>
      <c r="H64" s="110"/>
      <c r="I64" s="109"/>
      <c r="J64" s="109"/>
      <c r="K64" s="109"/>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8"/>
      <c r="AL64" s="8"/>
      <c r="AN64" s="109"/>
      <c r="AO64" s="109"/>
      <c r="AP64" s="109"/>
      <c r="AQ64" s="109"/>
      <c r="AR64" s="109"/>
      <c r="AS64" s="109"/>
      <c r="AT64" s="109"/>
      <c r="AU64" s="109"/>
      <c r="AV64" s="109"/>
      <c r="AW64" s="109"/>
      <c r="AX64" s="109"/>
      <c r="AY64" s="109"/>
      <c r="AZ64" s="109"/>
      <c r="BA64" s="109"/>
      <c r="BB64" s="109"/>
      <c r="BC64" s="109"/>
      <c r="BD64" s="109"/>
      <c r="BE64" s="104"/>
    </row>
    <row r="65" spans="3:57" ht="15.75">
      <c r="C65" s="109"/>
      <c r="D65" s="109"/>
      <c r="E65" s="109"/>
      <c r="F65" s="109"/>
      <c r="G65" s="109"/>
      <c r="H65" s="109"/>
      <c r="I65" s="109"/>
      <c r="J65" s="109"/>
      <c r="K65" s="104"/>
      <c r="L65" s="104"/>
      <c r="M65" s="104"/>
      <c r="N65" s="104"/>
      <c r="O65" s="104"/>
      <c r="P65" s="104"/>
      <c r="Q65" s="104"/>
      <c r="R65" s="333"/>
      <c r="S65" s="334"/>
      <c r="T65" s="104"/>
      <c r="U65" s="104"/>
      <c r="V65" s="104"/>
      <c r="W65" s="104"/>
      <c r="X65" s="104"/>
      <c r="Y65" s="104"/>
      <c r="Z65" s="104"/>
      <c r="AA65" s="104"/>
      <c r="AB65" s="104"/>
      <c r="AC65" s="104"/>
      <c r="AD65" s="104"/>
      <c r="AE65" s="104"/>
      <c r="AF65" s="104"/>
      <c r="AG65" s="104"/>
      <c r="AH65" s="104"/>
      <c r="AI65" s="104"/>
      <c r="AJ65" s="104"/>
      <c r="AK65" s="8"/>
      <c r="AL65" s="8"/>
      <c r="AN65" s="109"/>
      <c r="AO65" s="335"/>
      <c r="AP65" s="109"/>
      <c r="AQ65" s="335"/>
      <c r="AR65" s="335"/>
      <c r="AS65" s="335"/>
      <c r="AT65" s="109"/>
      <c r="AU65" s="109"/>
      <c r="AV65" s="109"/>
      <c r="AW65" s="109"/>
      <c r="AX65" s="109"/>
      <c r="AY65" s="109"/>
      <c r="AZ65" s="109"/>
      <c r="BA65" s="109"/>
      <c r="BB65" s="109"/>
      <c r="BC65" s="109"/>
      <c r="BD65" s="109"/>
      <c r="BE65" s="104"/>
    </row>
    <row r="66" spans="3:57" ht="15">
      <c r="C66" s="336"/>
      <c r="D66" s="336"/>
      <c r="E66" s="336"/>
      <c r="F66" s="336"/>
      <c r="G66" s="336"/>
      <c r="H66" s="336"/>
      <c r="I66" s="109"/>
      <c r="J66" s="109"/>
      <c r="K66" s="109"/>
      <c r="L66" s="104"/>
      <c r="M66" s="104"/>
      <c r="N66" s="104"/>
      <c r="O66" s="104"/>
      <c r="P66" s="104"/>
      <c r="Q66" s="104"/>
      <c r="R66" s="104"/>
      <c r="S66" s="104"/>
      <c r="T66" s="104"/>
      <c r="U66" s="104"/>
      <c r="V66" s="104"/>
      <c r="W66" s="104"/>
      <c r="X66" s="104"/>
      <c r="Y66" s="104"/>
      <c r="Z66" s="104"/>
      <c r="AA66" s="104"/>
      <c r="AB66" s="104"/>
      <c r="AC66" s="104"/>
      <c r="AD66" s="104"/>
      <c r="AE66" s="104"/>
      <c r="AF66" s="104"/>
      <c r="AG66" s="109"/>
      <c r="AH66" s="104"/>
      <c r="AI66" s="104"/>
      <c r="AJ66" s="104"/>
      <c r="AK66" s="8"/>
      <c r="AL66" s="8"/>
      <c r="AN66" s="109"/>
      <c r="AO66" s="109"/>
      <c r="AP66" s="109"/>
      <c r="AQ66" s="109"/>
      <c r="AR66" s="109"/>
      <c r="AS66" s="109"/>
      <c r="AT66" s="109"/>
      <c r="AU66" s="109"/>
      <c r="AV66" s="109"/>
      <c r="AW66" s="109"/>
      <c r="AX66" s="109"/>
      <c r="AY66" s="109"/>
      <c r="AZ66" s="109"/>
      <c r="BA66" s="109"/>
      <c r="BB66" s="109"/>
      <c r="BC66" s="109"/>
      <c r="BD66" s="109"/>
      <c r="BE66" s="104"/>
    </row>
    <row r="67" spans="3:57" ht="15">
      <c r="C67" s="109"/>
      <c r="D67" s="109"/>
      <c r="E67" s="109"/>
      <c r="F67" s="109"/>
      <c r="G67" s="109"/>
      <c r="H67" s="109"/>
      <c r="I67" s="109"/>
      <c r="J67" s="109"/>
      <c r="K67" s="109"/>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8"/>
      <c r="AL67" s="8"/>
      <c r="AN67" s="109"/>
      <c r="AO67" s="109"/>
      <c r="AP67" s="109"/>
      <c r="AQ67" s="109"/>
      <c r="AR67" s="109"/>
      <c r="AS67" s="109"/>
      <c r="AT67" s="109"/>
      <c r="AU67" s="109"/>
      <c r="AV67" s="109"/>
      <c r="AW67" s="109"/>
      <c r="AX67" s="109"/>
      <c r="AY67" s="109"/>
      <c r="AZ67" s="109"/>
      <c r="BA67" s="109"/>
      <c r="BB67" s="109"/>
      <c r="BC67" s="109"/>
      <c r="BD67" s="109"/>
      <c r="BE67" s="104"/>
    </row>
    <row r="68" spans="3:57" ht="15.75">
      <c r="C68" s="102"/>
      <c r="D68" s="102"/>
      <c r="E68" s="102"/>
      <c r="F68" s="102"/>
      <c r="G68" s="102"/>
      <c r="H68" s="102"/>
      <c r="I68" s="102"/>
      <c r="J68" s="102"/>
      <c r="K68" s="102"/>
      <c r="L68" s="102"/>
      <c r="M68" s="102"/>
      <c r="N68" s="102"/>
      <c r="O68" s="102"/>
      <c r="P68" s="102"/>
      <c r="Q68" s="102"/>
      <c r="R68" s="102"/>
      <c r="S68" s="102"/>
      <c r="T68" s="102"/>
      <c r="U68" s="102"/>
      <c r="V68" s="102"/>
      <c r="W68" s="102"/>
      <c r="X68" s="104"/>
      <c r="Y68" s="104"/>
      <c r="Z68" s="104"/>
      <c r="AA68" s="104"/>
      <c r="AB68" s="104"/>
      <c r="AC68" s="104"/>
      <c r="AD68" s="104"/>
      <c r="AE68" s="104"/>
      <c r="AF68" s="104"/>
      <c r="AG68" s="104"/>
      <c r="AH68" s="104"/>
      <c r="AI68" s="104"/>
      <c r="AJ68" s="104"/>
      <c r="AK68" s="8"/>
      <c r="AL68" s="8"/>
      <c r="AN68" s="102"/>
      <c r="AO68" s="102"/>
      <c r="AP68" s="102"/>
      <c r="AQ68" s="102"/>
      <c r="AR68" s="102"/>
      <c r="AS68" s="102"/>
      <c r="AT68" s="102"/>
      <c r="AU68" s="102"/>
      <c r="AV68" s="102"/>
      <c r="AW68" s="102"/>
      <c r="AX68" s="102"/>
      <c r="AY68" s="102"/>
      <c r="AZ68" s="102"/>
      <c r="BA68" s="102"/>
      <c r="BB68" s="102"/>
      <c r="BC68" s="102"/>
      <c r="BD68" s="102"/>
      <c r="BE68" s="104"/>
    </row>
    <row r="69" spans="3:57" ht="15.75">
      <c r="C69" s="104"/>
      <c r="D69" s="104"/>
      <c r="E69" s="286"/>
      <c r="F69" s="286"/>
      <c r="G69" s="286"/>
      <c r="H69" s="286"/>
      <c r="I69" s="286"/>
      <c r="J69" s="286"/>
      <c r="K69" s="286"/>
      <c r="L69" s="286"/>
      <c r="M69" s="286"/>
      <c r="N69" s="286"/>
      <c r="O69" s="337"/>
      <c r="P69" s="337"/>
      <c r="Q69" s="337"/>
      <c r="R69" s="286"/>
      <c r="S69" s="286"/>
      <c r="T69" s="286"/>
      <c r="U69" s="286"/>
      <c r="V69" s="286"/>
      <c r="W69" s="286"/>
      <c r="X69" s="286"/>
      <c r="Y69" s="104"/>
      <c r="Z69" s="104"/>
      <c r="AA69" s="104"/>
      <c r="AB69" s="104"/>
      <c r="AC69" s="104"/>
      <c r="AD69" s="104"/>
      <c r="AE69" s="104"/>
      <c r="AF69" s="104"/>
      <c r="AG69" s="104"/>
      <c r="AH69" s="104"/>
      <c r="AI69" s="104"/>
      <c r="AJ69" s="104"/>
      <c r="AK69" s="8"/>
      <c r="AL69" s="8"/>
      <c r="AN69" s="102"/>
      <c r="AO69" s="102"/>
      <c r="AP69" s="102"/>
      <c r="AQ69" s="102"/>
      <c r="AR69" s="102"/>
      <c r="AS69" s="102"/>
      <c r="AT69" s="102"/>
      <c r="AU69" s="102"/>
      <c r="AV69" s="102"/>
      <c r="AW69" s="102"/>
      <c r="AX69" s="102"/>
      <c r="AY69" s="102"/>
      <c r="AZ69" s="102"/>
      <c r="BA69" s="102"/>
      <c r="BB69" s="102"/>
      <c r="BC69" s="102"/>
      <c r="BD69" s="102"/>
      <c r="BE69" s="104"/>
    </row>
    <row r="70" spans="3:57" ht="19.5" customHeight="1">
      <c r="C70" s="323"/>
      <c r="D70" s="323"/>
      <c r="E70" s="323"/>
      <c r="F70" s="323"/>
      <c r="G70" s="323"/>
      <c r="H70" s="323"/>
      <c r="I70" s="323"/>
      <c r="J70" s="323"/>
      <c r="K70" s="323"/>
      <c r="L70" s="323"/>
      <c r="M70" s="323"/>
      <c r="N70" s="338"/>
      <c r="O70" s="338"/>
      <c r="P70" s="338"/>
      <c r="Q70" s="338"/>
      <c r="R70" s="338"/>
      <c r="S70" s="338"/>
      <c r="T70" s="338"/>
      <c r="U70" s="338"/>
      <c r="V70" s="338"/>
      <c r="W70" s="338"/>
      <c r="X70" s="104"/>
      <c r="Y70" s="104"/>
      <c r="Z70" s="104"/>
      <c r="AA70" s="104"/>
      <c r="AB70" s="104"/>
      <c r="AC70" s="104"/>
      <c r="AD70" s="104"/>
      <c r="AE70" s="104"/>
      <c r="AF70" s="104"/>
      <c r="AG70" s="104"/>
      <c r="AH70" s="104"/>
      <c r="AI70" s="104"/>
      <c r="AJ70" s="104"/>
      <c r="AK70" s="8"/>
      <c r="AL70" s="8"/>
      <c r="AN70" s="109"/>
      <c r="AO70" s="109"/>
      <c r="AP70" s="109"/>
      <c r="AQ70" s="109"/>
      <c r="AR70" s="109"/>
      <c r="AS70" s="109"/>
      <c r="AT70" s="109"/>
      <c r="AU70" s="109"/>
      <c r="AV70" s="109"/>
      <c r="AW70" s="109"/>
      <c r="AX70" s="109"/>
      <c r="AY70" s="109"/>
      <c r="AZ70" s="109"/>
      <c r="BA70" s="109"/>
      <c r="BB70" s="109"/>
      <c r="BC70" s="339"/>
      <c r="BD70" s="109"/>
      <c r="BE70" s="104"/>
    </row>
    <row r="71" spans="3:57" ht="19.5" customHeight="1">
      <c r="C71" s="340"/>
      <c r="D71" s="340"/>
      <c r="E71" s="341"/>
      <c r="F71" s="341"/>
      <c r="G71" s="341"/>
      <c r="H71" s="341"/>
      <c r="I71" s="341"/>
      <c r="J71" s="341"/>
      <c r="K71" s="341"/>
      <c r="L71" s="341"/>
      <c r="M71" s="341"/>
      <c r="N71" s="340"/>
      <c r="O71" s="340"/>
      <c r="P71" s="340"/>
      <c r="Q71" s="340"/>
      <c r="R71" s="340"/>
      <c r="S71" s="340"/>
      <c r="T71" s="340"/>
      <c r="U71" s="340"/>
      <c r="V71" s="340"/>
      <c r="W71" s="340"/>
      <c r="X71" s="104"/>
      <c r="Y71" s="104"/>
      <c r="Z71" s="104"/>
      <c r="AA71" s="104"/>
      <c r="AB71" s="104"/>
      <c r="AC71" s="104"/>
      <c r="AD71" s="104"/>
      <c r="AE71" s="104"/>
      <c r="AF71" s="104"/>
      <c r="AG71" s="104"/>
      <c r="AH71" s="104"/>
      <c r="AI71" s="104"/>
      <c r="AJ71" s="104"/>
      <c r="AK71" s="8"/>
      <c r="AL71" s="8"/>
      <c r="AN71" s="109"/>
      <c r="AO71" s="109"/>
      <c r="AP71" s="109"/>
      <c r="AQ71" s="109"/>
      <c r="AR71" s="109"/>
      <c r="AS71" s="109"/>
      <c r="AT71" s="109"/>
      <c r="AU71" s="109"/>
      <c r="AV71" s="109"/>
      <c r="AW71" s="109"/>
      <c r="AX71" s="109"/>
      <c r="AY71" s="109"/>
      <c r="AZ71" s="109"/>
      <c r="BA71" s="109"/>
      <c r="BB71" s="109"/>
      <c r="BC71" s="339"/>
      <c r="BD71" s="109"/>
      <c r="BE71" s="104"/>
    </row>
    <row r="72" spans="3:57" ht="16.5" customHeight="1">
      <c r="C72" s="342"/>
      <c r="D72" s="342"/>
      <c r="E72" s="343"/>
      <c r="F72" s="343"/>
      <c r="G72" s="343"/>
      <c r="H72" s="343"/>
      <c r="I72" s="343"/>
      <c r="J72" s="343"/>
      <c r="K72" s="343"/>
      <c r="L72" s="343"/>
      <c r="M72" s="343"/>
      <c r="N72" s="343"/>
      <c r="O72" s="343"/>
      <c r="P72" s="343"/>
      <c r="Q72" s="343"/>
      <c r="R72" s="343"/>
      <c r="S72" s="343"/>
      <c r="T72" s="343"/>
      <c r="U72" s="343"/>
      <c r="V72" s="343"/>
      <c r="W72" s="343"/>
      <c r="X72" s="104"/>
      <c r="Y72" s="104"/>
      <c r="Z72" s="104"/>
      <c r="AA72" s="104"/>
      <c r="AB72" s="104"/>
      <c r="AC72" s="104"/>
      <c r="AD72" s="104"/>
      <c r="AE72" s="104"/>
      <c r="AF72" s="104"/>
      <c r="AG72" s="104"/>
      <c r="AH72" s="104"/>
      <c r="AI72" s="104"/>
      <c r="AJ72" s="104"/>
      <c r="AK72" s="8"/>
      <c r="AL72" s="8"/>
      <c r="AN72" s="104"/>
      <c r="AO72" s="102"/>
      <c r="AP72" s="102"/>
      <c r="AQ72" s="102"/>
      <c r="AR72" s="102"/>
      <c r="AS72" s="102"/>
      <c r="AT72" s="102"/>
      <c r="AU72" s="102"/>
      <c r="AV72" s="102"/>
      <c r="AW72" s="102"/>
      <c r="AX72" s="102"/>
      <c r="AY72" s="109"/>
      <c r="AZ72" s="109"/>
      <c r="BA72" s="109"/>
      <c r="BB72" s="109"/>
      <c r="BC72" s="109"/>
      <c r="BD72" s="109"/>
      <c r="BE72" s="104"/>
    </row>
    <row r="73" spans="3:57" ht="15.75">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8"/>
      <c r="AL73" s="8"/>
      <c r="AN73" s="344"/>
      <c r="AO73" s="325"/>
      <c r="AP73" s="325"/>
      <c r="AQ73" s="325"/>
      <c r="AR73" s="325"/>
      <c r="AS73" s="325"/>
      <c r="AT73" s="325"/>
      <c r="AU73" s="325"/>
      <c r="AV73" s="325"/>
      <c r="AW73" s="325"/>
      <c r="AX73" s="325"/>
      <c r="AY73" s="109"/>
      <c r="AZ73" s="109"/>
      <c r="BA73" s="109"/>
      <c r="BB73" s="109"/>
      <c r="BC73" s="109"/>
      <c r="BD73" s="109"/>
      <c r="BE73" s="104"/>
    </row>
    <row r="74" spans="3:57" ht="18">
      <c r="C74" s="345"/>
      <c r="D74" s="345"/>
      <c r="E74" s="110"/>
      <c r="F74" s="346"/>
      <c r="G74" s="345"/>
      <c r="H74" s="104"/>
      <c r="I74" s="110"/>
      <c r="J74" s="104"/>
      <c r="K74" s="345"/>
      <c r="L74" s="104"/>
      <c r="M74" s="104"/>
      <c r="N74" s="104"/>
      <c r="O74" s="104"/>
      <c r="P74" s="104"/>
      <c r="Q74" s="104"/>
      <c r="R74" s="110"/>
      <c r="S74" s="104"/>
      <c r="T74" s="104"/>
      <c r="U74" s="104"/>
      <c r="V74" s="104"/>
      <c r="W74" s="104"/>
      <c r="X74" s="104"/>
      <c r="Y74" s="104"/>
      <c r="Z74" s="104"/>
      <c r="AA74" s="104"/>
      <c r="AB74" s="104"/>
      <c r="AC74" s="104"/>
      <c r="AD74" s="104"/>
      <c r="AE74" s="104"/>
      <c r="AF74" s="104"/>
      <c r="AG74" s="104"/>
      <c r="AH74" s="104"/>
      <c r="AI74" s="104"/>
      <c r="AJ74" s="104"/>
      <c r="AK74" s="11"/>
      <c r="AL74" s="11"/>
      <c r="AN74" s="347"/>
      <c r="AO74" s="325"/>
      <c r="AP74" s="325"/>
      <c r="AQ74" s="325"/>
      <c r="AR74" s="325"/>
      <c r="AS74" s="325"/>
      <c r="AT74" s="325"/>
      <c r="AU74" s="325"/>
      <c r="AV74" s="325"/>
      <c r="AW74" s="325"/>
      <c r="AX74" s="325"/>
      <c r="AY74" s="109"/>
      <c r="AZ74" s="109"/>
      <c r="BA74" s="109"/>
      <c r="BB74" s="109"/>
      <c r="BC74" s="109"/>
      <c r="BD74" s="109"/>
      <c r="BE74" s="104"/>
    </row>
    <row r="75" spans="3:57" ht="23.25" customHeight="1">
      <c r="C75" s="104"/>
      <c r="D75" s="104"/>
      <c r="E75" s="104"/>
      <c r="F75" s="104"/>
      <c r="G75" s="345"/>
      <c r="H75" s="108"/>
      <c r="I75" s="104"/>
      <c r="J75" s="104"/>
      <c r="K75" s="104"/>
      <c r="L75" s="104"/>
      <c r="M75" s="104"/>
      <c r="N75" s="104"/>
      <c r="O75" s="104"/>
      <c r="P75" s="104"/>
      <c r="Q75" s="104"/>
      <c r="R75" s="104"/>
      <c r="S75" s="108"/>
      <c r="T75" s="108"/>
      <c r="U75" s="108"/>
      <c r="V75" s="108"/>
      <c r="W75" s="108"/>
      <c r="X75" s="108"/>
      <c r="Y75" s="104"/>
      <c r="Z75" s="104"/>
      <c r="AA75" s="104"/>
      <c r="AB75" s="104"/>
      <c r="AC75" s="104"/>
      <c r="AD75" s="104"/>
      <c r="AE75" s="104"/>
      <c r="AF75" s="104"/>
      <c r="AG75" s="104"/>
      <c r="AH75" s="104"/>
      <c r="AI75" s="104"/>
      <c r="AJ75" s="104"/>
      <c r="AK75" s="11"/>
      <c r="AL75" s="11"/>
      <c r="AN75" s="347"/>
      <c r="AO75" s="325"/>
      <c r="AP75" s="325"/>
      <c r="AQ75" s="325"/>
      <c r="AR75" s="325"/>
      <c r="AS75" s="325"/>
      <c r="AT75" s="325"/>
      <c r="AU75" s="325"/>
      <c r="AV75" s="325"/>
      <c r="AW75" s="325"/>
      <c r="AX75" s="325"/>
      <c r="AY75" s="109"/>
      <c r="AZ75" s="109"/>
      <c r="BA75" s="109"/>
      <c r="BB75" s="109"/>
      <c r="BC75" s="109"/>
      <c r="BD75" s="109"/>
      <c r="BE75" s="104"/>
    </row>
    <row r="76" spans="3:57" ht="18">
      <c r="C76" s="348"/>
      <c r="D76" s="348"/>
      <c r="E76" s="104"/>
      <c r="F76" s="104"/>
      <c r="G76" s="104"/>
      <c r="H76" s="349"/>
      <c r="I76" s="104"/>
      <c r="J76" s="104"/>
      <c r="K76" s="350"/>
      <c r="L76" s="108"/>
      <c r="M76" s="108"/>
      <c r="N76" s="108"/>
      <c r="O76" s="108"/>
      <c r="P76" s="108"/>
      <c r="Q76" s="108"/>
      <c r="R76" s="108"/>
      <c r="S76" s="108"/>
      <c r="T76" s="108"/>
      <c r="U76" s="108"/>
      <c r="V76" s="108"/>
      <c r="W76" s="108"/>
      <c r="X76" s="104"/>
      <c r="Y76" s="108"/>
      <c r="Z76" s="108"/>
      <c r="AA76" s="108"/>
      <c r="AB76" s="108"/>
      <c r="AC76" s="108"/>
      <c r="AD76" s="108"/>
      <c r="AE76" s="108"/>
      <c r="AF76" s="108"/>
      <c r="AG76" s="108"/>
      <c r="AH76" s="108"/>
      <c r="AI76" s="108"/>
      <c r="AJ76" s="108"/>
      <c r="AK76" s="20"/>
      <c r="AL76" s="20"/>
      <c r="AN76" s="347"/>
      <c r="AO76" s="325"/>
      <c r="AP76" s="325"/>
      <c r="AQ76" s="325"/>
      <c r="AR76" s="325"/>
      <c r="AS76" s="325"/>
      <c r="AT76" s="325"/>
      <c r="AU76" s="325"/>
      <c r="AV76" s="325"/>
      <c r="AW76" s="325"/>
      <c r="AX76" s="325"/>
      <c r="AY76" s="109"/>
      <c r="AZ76" s="109"/>
      <c r="BA76" s="109"/>
      <c r="BB76" s="109"/>
      <c r="BC76" s="109"/>
      <c r="BD76" s="109"/>
      <c r="BE76" s="104"/>
    </row>
    <row r="77" spans="3:57" ht="15.75">
      <c r="C77" s="109"/>
      <c r="D77" s="109"/>
      <c r="E77" s="109"/>
      <c r="F77" s="109"/>
      <c r="G77" s="109"/>
      <c r="H77" s="109"/>
      <c r="I77" s="109"/>
      <c r="J77" s="104"/>
      <c r="K77" s="104"/>
      <c r="L77" s="104"/>
      <c r="M77" s="104"/>
      <c r="N77" s="104"/>
      <c r="O77" s="104"/>
      <c r="P77" s="104"/>
      <c r="Q77" s="104"/>
      <c r="R77" s="104"/>
      <c r="S77" s="109"/>
      <c r="T77" s="104"/>
      <c r="U77" s="104"/>
      <c r="V77" s="104"/>
      <c r="W77" s="104"/>
      <c r="X77" s="108"/>
      <c r="Y77" s="108"/>
      <c r="Z77" s="108"/>
      <c r="AA77" s="108"/>
      <c r="AB77" s="108"/>
      <c r="AC77" s="108"/>
      <c r="AD77" s="108"/>
      <c r="AE77" s="108"/>
      <c r="AF77" s="108"/>
      <c r="AG77" s="108"/>
      <c r="AH77" s="108"/>
      <c r="AI77" s="108"/>
      <c r="AJ77" s="108"/>
      <c r="AK77" s="20"/>
      <c r="AL77" s="20"/>
      <c r="AN77" s="347"/>
      <c r="AO77" s="325"/>
      <c r="AP77" s="325"/>
      <c r="AQ77" s="325"/>
      <c r="AR77" s="325"/>
      <c r="AS77" s="325"/>
      <c r="AT77" s="325"/>
      <c r="AU77" s="325"/>
      <c r="AV77" s="325"/>
      <c r="AW77" s="325"/>
      <c r="AX77" s="325"/>
      <c r="AY77" s="109"/>
      <c r="AZ77" s="109"/>
      <c r="BA77" s="109"/>
      <c r="BB77" s="109"/>
      <c r="BC77" s="109"/>
      <c r="BD77" s="109"/>
      <c r="BE77" s="104"/>
    </row>
    <row r="78" spans="3:57" ht="15">
      <c r="C78" s="109"/>
      <c r="D78" s="109"/>
      <c r="E78" s="109"/>
      <c r="F78" s="109"/>
      <c r="G78" s="109"/>
      <c r="H78" s="109"/>
      <c r="I78" s="109"/>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8"/>
      <c r="AL78" s="8"/>
      <c r="AN78" s="347"/>
      <c r="AO78" s="325"/>
      <c r="AP78" s="325"/>
      <c r="AQ78" s="325"/>
      <c r="AR78" s="325"/>
      <c r="AS78" s="325"/>
      <c r="AT78" s="325"/>
      <c r="AU78" s="325"/>
      <c r="AV78" s="325"/>
      <c r="AW78" s="325"/>
      <c r="AX78" s="325"/>
      <c r="AY78" s="109"/>
      <c r="AZ78" s="109"/>
      <c r="BA78" s="109"/>
      <c r="BB78" s="109"/>
      <c r="BC78" s="109"/>
      <c r="BD78" s="109"/>
      <c r="BE78" s="104"/>
    </row>
    <row r="79" spans="3:57" ht="15.75">
      <c r="C79" s="296"/>
      <c r="D79" s="296"/>
      <c r="E79" s="109"/>
      <c r="F79" s="109"/>
      <c r="G79" s="109"/>
      <c r="H79" s="109"/>
      <c r="I79" s="109"/>
      <c r="J79" s="104"/>
      <c r="K79" s="104"/>
      <c r="L79" s="109"/>
      <c r="M79" s="104"/>
      <c r="N79" s="104"/>
      <c r="O79" s="104"/>
      <c r="P79" s="104"/>
      <c r="Q79" s="104"/>
      <c r="R79" s="104"/>
      <c r="S79" s="109"/>
      <c r="T79" s="108"/>
      <c r="U79" s="108"/>
      <c r="V79" s="108"/>
      <c r="W79" s="108"/>
      <c r="X79" s="108"/>
      <c r="Y79" s="108"/>
      <c r="Z79" s="108"/>
      <c r="AA79" s="108"/>
      <c r="AB79" s="108"/>
      <c r="AC79" s="108"/>
      <c r="AD79" s="108"/>
      <c r="AE79" s="108"/>
      <c r="AF79" s="108"/>
      <c r="AG79" s="108"/>
      <c r="AH79" s="108"/>
      <c r="AI79" s="108"/>
      <c r="AJ79" s="108"/>
      <c r="AK79" s="20"/>
      <c r="AL79" s="20"/>
      <c r="AN79" s="347"/>
      <c r="AO79" s="325"/>
      <c r="AP79" s="325"/>
      <c r="AQ79" s="325"/>
      <c r="AR79" s="325"/>
      <c r="AS79" s="325"/>
      <c r="AT79" s="325"/>
      <c r="AU79" s="325"/>
      <c r="AV79" s="325"/>
      <c r="AW79" s="325"/>
      <c r="AX79" s="325"/>
      <c r="AY79" s="109"/>
      <c r="AZ79" s="109"/>
      <c r="BA79" s="109"/>
      <c r="BB79" s="109"/>
      <c r="BC79" s="109"/>
      <c r="BD79" s="109"/>
      <c r="BE79" s="104"/>
    </row>
    <row r="80" spans="3:57" ht="15.75">
      <c r="C80" s="109"/>
      <c r="D80" s="109"/>
      <c r="E80" s="109"/>
      <c r="F80" s="109"/>
      <c r="G80" s="109"/>
      <c r="H80" s="109"/>
      <c r="I80" s="109"/>
      <c r="J80" s="110"/>
      <c r="K80" s="109"/>
      <c r="L80" s="109"/>
      <c r="M80" s="104"/>
      <c r="N80" s="104"/>
      <c r="O80" s="104"/>
      <c r="P80" s="104"/>
      <c r="Q80" s="104"/>
      <c r="R80" s="104"/>
      <c r="S80" s="109"/>
      <c r="T80" s="108"/>
      <c r="U80" s="108"/>
      <c r="V80" s="108"/>
      <c r="W80" s="108"/>
      <c r="X80" s="108"/>
      <c r="Y80" s="108"/>
      <c r="Z80" s="108"/>
      <c r="AA80" s="108"/>
      <c r="AB80" s="108"/>
      <c r="AC80" s="108"/>
      <c r="AD80" s="108"/>
      <c r="AE80" s="108"/>
      <c r="AF80" s="108"/>
      <c r="AG80" s="108"/>
      <c r="AH80" s="108"/>
      <c r="AI80" s="108"/>
      <c r="AJ80" s="108"/>
      <c r="AK80" s="20"/>
      <c r="AL80" s="20"/>
      <c r="AN80" s="347"/>
      <c r="AO80" s="325"/>
      <c r="AP80" s="325"/>
      <c r="AQ80" s="325"/>
      <c r="AR80" s="325"/>
      <c r="AS80" s="325"/>
      <c r="AT80" s="325"/>
      <c r="AU80" s="325"/>
      <c r="AV80" s="325"/>
      <c r="AW80" s="325"/>
      <c r="AX80" s="325"/>
      <c r="AY80" s="109"/>
      <c r="AZ80" s="109"/>
      <c r="BA80" s="109"/>
      <c r="BB80" s="109"/>
      <c r="BC80" s="109"/>
      <c r="BD80" s="109"/>
      <c r="BE80" s="104"/>
    </row>
    <row r="81" spans="3:57" ht="15.75">
      <c r="C81" s="102"/>
      <c r="D81" s="102"/>
      <c r="E81" s="102"/>
      <c r="F81" s="102"/>
      <c r="G81" s="102"/>
      <c r="H81" s="102"/>
      <c r="I81" s="102"/>
      <c r="J81" s="102"/>
      <c r="K81" s="102"/>
      <c r="L81" s="102"/>
      <c r="M81" s="102"/>
      <c r="N81" s="102"/>
      <c r="O81" s="102"/>
      <c r="P81" s="102"/>
      <c r="Q81" s="102"/>
      <c r="R81" s="102"/>
      <c r="S81" s="102"/>
      <c r="T81" s="102"/>
      <c r="U81" s="102"/>
      <c r="V81" s="102"/>
      <c r="W81" s="102"/>
      <c r="X81" s="104"/>
      <c r="Y81" s="104"/>
      <c r="Z81" s="104"/>
      <c r="AA81" s="104"/>
      <c r="AB81" s="104"/>
      <c r="AC81" s="104"/>
      <c r="AD81" s="104"/>
      <c r="AE81" s="104"/>
      <c r="AF81" s="104"/>
      <c r="AG81" s="104"/>
      <c r="AH81" s="104"/>
      <c r="AI81" s="104"/>
      <c r="AJ81" s="104"/>
      <c r="AK81" s="8"/>
      <c r="AL81" s="8"/>
      <c r="AN81" s="347"/>
      <c r="AO81" s="325"/>
      <c r="AP81" s="325"/>
      <c r="AQ81" s="325"/>
      <c r="AR81" s="325"/>
      <c r="AS81" s="325"/>
      <c r="AT81" s="325"/>
      <c r="AU81" s="325"/>
      <c r="AV81" s="325"/>
      <c r="AW81" s="325"/>
      <c r="AX81" s="325"/>
      <c r="AY81" s="109"/>
      <c r="AZ81" s="109"/>
      <c r="BA81" s="109"/>
      <c r="BB81" s="109"/>
      <c r="BC81" s="109"/>
      <c r="BD81" s="109"/>
      <c r="BE81" s="104"/>
    </row>
    <row r="82" spans="3:57" ht="19.5" customHeight="1">
      <c r="C82" s="323"/>
      <c r="D82" s="323"/>
      <c r="E82" s="323"/>
      <c r="F82" s="323"/>
      <c r="G82" s="323"/>
      <c r="H82" s="323"/>
      <c r="I82" s="323"/>
      <c r="J82" s="323"/>
      <c r="K82" s="323"/>
      <c r="L82" s="323"/>
      <c r="M82" s="323"/>
      <c r="N82" s="323"/>
      <c r="O82" s="323"/>
      <c r="P82" s="323"/>
      <c r="Q82" s="323"/>
      <c r="R82" s="323"/>
      <c r="S82" s="323"/>
      <c r="T82" s="323"/>
      <c r="U82" s="323"/>
      <c r="V82" s="351"/>
      <c r="W82" s="323"/>
      <c r="X82" s="110"/>
      <c r="Y82" s="104"/>
      <c r="Z82" s="104"/>
      <c r="AA82" s="104"/>
      <c r="AB82" s="104"/>
      <c r="AC82" s="104"/>
      <c r="AD82" s="104"/>
      <c r="AE82" s="104"/>
      <c r="AF82" s="104"/>
      <c r="AG82" s="104"/>
      <c r="AH82" s="104"/>
      <c r="AI82" s="104"/>
      <c r="AJ82" s="104"/>
      <c r="AK82" s="8"/>
      <c r="AL82" s="8"/>
      <c r="AN82" s="347"/>
      <c r="AO82" s="325"/>
      <c r="AP82" s="325"/>
      <c r="AQ82" s="325"/>
      <c r="AR82" s="325"/>
      <c r="AS82" s="325"/>
      <c r="AT82" s="325"/>
      <c r="AU82" s="325"/>
      <c r="AV82" s="325"/>
      <c r="AW82" s="325"/>
      <c r="AX82" s="325"/>
      <c r="AY82" s="109"/>
      <c r="AZ82" s="109"/>
      <c r="BA82" s="109"/>
      <c r="BB82" s="109"/>
      <c r="BC82" s="109"/>
      <c r="BD82" s="109"/>
      <c r="BE82" s="104"/>
    </row>
    <row r="83" spans="3:57" ht="19.5" customHeight="1">
      <c r="C83" s="323"/>
      <c r="D83" s="323"/>
      <c r="E83" s="507"/>
      <c r="F83" s="507"/>
      <c r="G83" s="507"/>
      <c r="H83" s="507"/>
      <c r="I83" s="507"/>
      <c r="J83" s="507"/>
      <c r="K83" s="507"/>
      <c r="L83" s="507"/>
      <c r="M83" s="507"/>
      <c r="N83" s="508"/>
      <c r="O83" s="508"/>
      <c r="P83" s="508"/>
      <c r="Q83" s="508"/>
      <c r="R83" s="508"/>
      <c r="S83" s="508"/>
      <c r="T83" s="508"/>
      <c r="U83" s="508"/>
      <c r="V83" s="508"/>
      <c r="W83" s="508"/>
      <c r="X83" s="110"/>
      <c r="Y83" s="104"/>
      <c r="Z83" s="104"/>
      <c r="AA83" s="104"/>
      <c r="AB83" s="104"/>
      <c r="AC83" s="104"/>
      <c r="AD83" s="104"/>
      <c r="AE83" s="104"/>
      <c r="AF83" s="104"/>
      <c r="AG83" s="104"/>
      <c r="AH83" s="104"/>
      <c r="AI83" s="104"/>
      <c r="AJ83" s="104"/>
      <c r="AK83" s="8"/>
      <c r="AL83" s="8"/>
      <c r="AN83" s="347"/>
      <c r="AO83" s="109"/>
      <c r="AP83" s="352"/>
      <c r="AQ83" s="352"/>
      <c r="AR83" s="352"/>
      <c r="AS83" s="352"/>
      <c r="AT83" s="352"/>
      <c r="AU83" s="352"/>
      <c r="AV83" s="352"/>
      <c r="AW83" s="352"/>
      <c r="AX83" s="352"/>
      <c r="AY83" s="109"/>
      <c r="AZ83" s="109"/>
      <c r="BA83" s="109"/>
      <c r="BB83" s="109"/>
      <c r="BC83" s="109"/>
      <c r="BD83" s="109"/>
      <c r="BE83" s="104"/>
    </row>
    <row r="84" spans="3:57" ht="16.5" customHeight="1">
      <c r="C84" s="353"/>
      <c r="D84" s="353"/>
      <c r="E84" s="338"/>
      <c r="F84" s="338"/>
      <c r="G84" s="338"/>
      <c r="H84" s="338"/>
      <c r="I84" s="338"/>
      <c r="J84" s="338"/>
      <c r="K84" s="338"/>
      <c r="L84" s="338"/>
      <c r="M84" s="338"/>
      <c r="N84" s="323"/>
      <c r="O84" s="323"/>
      <c r="P84" s="323"/>
      <c r="Q84" s="323"/>
      <c r="R84" s="323"/>
      <c r="S84" s="323"/>
      <c r="T84" s="323"/>
      <c r="U84" s="323"/>
      <c r="V84" s="354"/>
      <c r="W84" s="323"/>
      <c r="X84" s="104"/>
      <c r="Y84" s="104"/>
      <c r="Z84" s="104"/>
      <c r="AA84" s="104"/>
      <c r="AB84" s="104"/>
      <c r="AC84" s="104"/>
      <c r="AD84" s="104"/>
      <c r="AE84" s="104"/>
      <c r="AF84" s="104"/>
      <c r="AG84" s="104"/>
      <c r="AH84" s="104"/>
      <c r="AI84" s="104"/>
      <c r="AJ84" s="104"/>
      <c r="AK84" s="8"/>
      <c r="AL84" s="8"/>
      <c r="AN84" s="347"/>
      <c r="AO84" s="109"/>
      <c r="AP84" s="352"/>
      <c r="AQ84" s="352"/>
      <c r="AR84" s="352"/>
      <c r="AS84" s="352"/>
      <c r="AT84" s="352"/>
      <c r="AU84" s="352"/>
      <c r="AV84" s="352"/>
      <c r="AW84" s="352"/>
      <c r="AX84" s="352"/>
      <c r="AY84" s="109"/>
      <c r="AZ84" s="109"/>
      <c r="BA84" s="109"/>
      <c r="BB84" s="109"/>
      <c r="BC84" s="109"/>
      <c r="BD84" s="109"/>
      <c r="BE84" s="104"/>
    </row>
    <row r="85" spans="3:57" ht="16.5" customHeight="1">
      <c r="C85" s="110"/>
      <c r="D85" s="110"/>
      <c r="E85" s="355"/>
      <c r="F85" s="104"/>
      <c r="G85" s="355"/>
      <c r="H85" s="355"/>
      <c r="I85" s="355"/>
      <c r="J85" s="355"/>
      <c r="K85" s="355"/>
      <c r="L85" s="355"/>
      <c r="M85" s="355"/>
      <c r="N85" s="356"/>
      <c r="O85" s="356"/>
      <c r="P85" s="356"/>
      <c r="Q85" s="356"/>
      <c r="R85" s="356"/>
      <c r="S85" s="356"/>
      <c r="T85" s="356"/>
      <c r="U85" s="356"/>
      <c r="V85" s="356"/>
      <c r="W85" s="356"/>
      <c r="X85" s="104"/>
      <c r="Y85" s="104"/>
      <c r="Z85" s="104"/>
      <c r="AA85" s="104"/>
      <c r="AB85" s="104"/>
      <c r="AC85" s="104"/>
      <c r="AD85" s="104"/>
      <c r="AE85" s="104"/>
      <c r="AF85" s="104"/>
      <c r="AG85" s="104"/>
      <c r="AH85" s="104"/>
      <c r="AI85" s="104"/>
      <c r="AJ85" s="104"/>
      <c r="AK85" s="8"/>
      <c r="AL85" s="8"/>
      <c r="AN85" s="347"/>
      <c r="AO85" s="109"/>
      <c r="AP85" s="352"/>
      <c r="AQ85" s="352"/>
      <c r="AR85" s="352"/>
      <c r="AS85" s="352"/>
      <c r="AT85" s="352"/>
      <c r="AU85" s="352"/>
      <c r="AV85" s="352"/>
      <c r="AW85" s="352"/>
      <c r="AX85" s="352"/>
      <c r="AY85" s="104"/>
      <c r="AZ85" s="104"/>
      <c r="BA85" s="104"/>
      <c r="BB85" s="104"/>
      <c r="BC85" s="104"/>
      <c r="BD85" s="104"/>
      <c r="BE85" s="104"/>
    </row>
    <row r="86" spans="3:57" ht="21.75" customHeight="1">
      <c r="C86" s="509"/>
      <c r="D86" s="509"/>
      <c r="E86" s="509"/>
      <c r="F86" s="509"/>
      <c r="G86" s="509"/>
      <c r="H86" s="509"/>
      <c r="I86" s="509"/>
      <c r="J86" s="509"/>
      <c r="K86" s="509"/>
      <c r="L86" s="104"/>
      <c r="M86" s="509"/>
      <c r="N86" s="509"/>
      <c r="O86" s="509"/>
      <c r="P86" s="509"/>
      <c r="Q86" s="509"/>
      <c r="R86" s="509"/>
      <c r="S86" s="509"/>
      <c r="T86" s="509"/>
      <c r="U86" s="509"/>
      <c r="V86" s="509"/>
      <c r="W86" s="509"/>
      <c r="X86" s="104"/>
      <c r="Y86" s="104"/>
      <c r="Z86" s="104"/>
      <c r="AA86" s="104"/>
      <c r="AB86" s="104"/>
      <c r="AC86" s="104"/>
      <c r="AD86" s="104"/>
      <c r="AE86" s="104"/>
      <c r="AF86" s="104"/>
      <c r="AG86" s="104"/>
      <c r="AH86" s="104"/>
      <c r="AI86" s="104"/>
      <c r="AJ86" s="104"/>
      <c r="AK86" s="8"/>
      <c r="AL86" s="8"/>
      <c r="AN86" s="347"/>
      <c r="AO86" s="109"/>
      <c r="AP86" s="352"/>
      <c r="AQ86" s="352"/>
      <c r="AR86" s="352"/>
      <c r="AS86" s="352"/>
      <c r="AT86" s="352"/>
      <c r="AU86" s="352"/>
      <c r="AV86" s="352"/>
      <c r="AW86" s="352"/>
      <c r="AX86" s="352"/>
      <c r="AY86" s="104"/>
      <c r="AZ86" s="104"/>
      <c r="BA86" s="104"/>
      <c r="BB86" s="104"/>
      <c r="BC86" s="104"/>
      <c r="BD86" s="104"/>
      <c r="BE86" s="104"/>
    </row>
    <row r="87" spans="3:57" ht="15">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8"/>
      <c r="AL87" s="8"/>
      <c r="AN87" s="347"/>
      <c r="AO87" s="109"/>
      <c r="AP87" s="352"/>
      <c r="AQ87" s="352"/>
      <c r="AR87" s="352"/>
      <c r="AS87" s="352"/>
      <c r="AT87" s="352"/>
      <c r="AU87" s="352"/>
      <c r="AV87" s="352"/>
      <c r="AW87" s="352"/>
      <c r="AX87" s="352"/>
      <c r="AY87" s="104"/>
      <c r="AZ87" s="104"/>
      <c r="BA87" s="104"/>
      <c r="BB87" s="104"/>
      <c r="BC87" s="104"/>
      <c r="BD87" s="104"/>
      <c r="BE87" s="104"/>
    </row>
    <row r="88" spans="3:57" ht="15.75">
      <c r="C88" s="310"/>
      <c r="D88" s="310"/>
      <c r="E88" s="102"/>
      <c r="F88" s="509"/>
      <c r="G88" s="510"/>
      <c r="H88" s="104"/>
      <c r="I88" s="357"/>
      <c r="J88" s="357"/>
      <c r="K88" s="357"/>
      <c r="L88" s="104"/>
      <c r="M88" s="104"/>
      <c r="N88" s="104"/>
      <c r="O88" s="104"/>
      <c r="P88" s="104"/>
      <c r="Q88" s="104"/>
      <c r="R88" s="357"/>
      <c r="S88" s="357"/>
      <c r="T88" s="357"/>
      <c r="U88" s="357"/>
      <c r="V88" s="104"/>
      <c r="W88" s="104"/>
      <c r="X88" s="104"/>
      <c r="Y88" s="104"/>
      <c r="Z88" s="104"/>
      <c r="AA88" s="104"/>
      <c r="AB88" s="104"/>
      <c r="AC88" s="104"/>
      <c r="AD88" s="104"/>
      <c r="AE88" s="104"/>
      <c r="AF88" s="104"/>
      <c r="AG88" s="104"/>
      <c r="AH88" s="104"/>
      <c r="AI88" s="104"/>
      <c r="AJ88" s="104"/>
      <c r="AK88" s="8"/>
      <c r="AL88" s="8"/>
      <c r="AN88" s="347"/>
      <c r="AO88" s="109"/>
      <c r="AP88" s="352"/>
      <c r="AQ88" s="352"/>
      <c r="AR88" s="352"/>
      <c r="AS88" s="352"/>
      <c r="AT88" s="352"/>
      <c r="AU88" s="352"/>
      <c r="AV88" s="352"/>
      <c r="AW88" s="352"/>
      <c r="AX88" s="352"/>
      <c r="AY88" s="104"/>
      <c r="AZ88" s="104"/>
      <c r="BA88" s="104"/>
      <c r="BB88" s="104"/>
      <c r="BC88" s="104"/>
      <c r="BD88" s="104"/>
      <c r="BE88" s="104"/>
    </row>
    <row r="89" spans="3:57" ht="15.75">
      <c r="C89" s="358"/>
      <c r="D89" s="358"/>
      <c r="E89" s="359"/>
      <c r="F89" s="519"/>
      <c r="G89" s="519"/>
      <c r="H89" s="104"/>
      <c r="I89" s="358"/>
      <c r="J89" s="358"/>
      <c r="K89" s="358"/>
      <c r="L89" s="104"/>
      <c r="M89" s="104"/>
      <c r="N89" s="104"/>
      <c r="O89" s="104"/>
      <c r="P89" s="104"/>
      <c r="Q89" s="104"/>
      <c r="R89" s="358"/>
      <c r="S89" s="358"/>
      <c r="T89" s="358"/>
      <c r="U89" s="358"/>
      <c r="V89" s="104"/>
      <c r="W89" s="104"/>
      <c r="X89" s="104"/>
      <c r="Y89" s="104"/>
      <c r="Z89" s="104"/>
      <c r="AA89" s="104"/>
      <c r="AB89" s="104"/>
      <c r="AC89" s="104"/>
      <c r="AD89" s="104"/>
      <c r="AE89" s="104"/>
      <c r="AF89" s="104"/>
      <c r="AG89" s="104"/>
      <c r="AH89" s="104"/>
      <c r="AI89" s="104"/>
      <c r="AJ89" s="104"/>
      <c r="AK89" s="8"/>
      <c r="AL89" s="8"/>
      <c r="AN89" s="347"/>
      <c r="AO89" s="109"/>
      <c r="AP89" s="352"/>
      <c r="AQ89" s="352"/>
      <c r="AR89" s="352"/>
      <c r="AS89" s="352"/>
      <c r="AT89" s="352"/>
      <c r="AU89" s="352"/>
      <c r="AV89" s="352"/>
      <c r="AW89" s="352"/>
      <c r="AX89" s="352"/>
      <c r="AY89" s="104"/>
      <c r="AZ89" s="104"/>
      <c r="BA89" s="104"/>
      <c r="BB89" s="104"/>
      <c r="BC89" s="104"/>
      <c r="BD89" s="104"/>
      <c r="BE89" s="104"/>
    </row>
    <row r="90" spans="3:57" ht="15">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8"/>
      <c r="AL90" s="8"/>
      <c r="AN90" s="347"/>
      <c r="AO90" s="109"/>
      <c r="AP90" s="352"/>
      <c r="AQ90" s="352"/>
      <c r="AR90" s="352"/>
      <c r="AS90" s="352"/>
      <c r="AT90" s="352"/>
      <c r="AU90" s="352"/>
      <c r="AV90" s="352"/>
      <c r="AW90" s="352"/>
      <c r="AX90" s="352"/>
      <c r="AY90" s="104"/>
      <c r="AZ90" s="104"/>
      <c r="BA90" s="104"/>
      <c r="BB90" s="104"/>
      <c r="BC90" s="104"/>
      <c r="BD90" s="104"/>
      <c r="BE90" s="104"/>
    </row>
    <row r="91" spans="3:57" ht="15">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8"/>
      <c r="AL91" s="8"/>
      <c r="AN91" s="347"/>
      <c r="AO91" s="109"/>
      <c r="AP91" s="352"/>
      <c r="AQ91" s="352"/>
      <c r="AR91" s="352"/>
      <c r="AS91" s="352"/>
      <c r="AT91" s="352"/>
      <c r="AU91" s="352"/>
      <c r="AV91" s="352"/>
      <c r="AW91" s="352"/>
      <c r="AX91" s="352"/>
      <c r="AY91" s="104"/>
      <c r="AZ91" s="104"/>
      <c r="BA91" s="104"/>
      <c r="BB91" s="104"/>
      <c r="BC91" s="104"/>
      <c r="BD91" s="104"/>
      <c r="BE91" s="104"/>
    </row>
    <row r="92" spans="3:57" ht="15">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8"/>
      <c r="AL92" s="8"/>
      <c r="AN92" s="347"/>
      <c r="AO92" s="109"/>
      <c r="AP92" s="352"/>
      <c r="AQ92" s="352"/>
      <c r="AR92" s="352"/>
      <c r="AS92" s="352"/>
      <c r="AT92" s="352"/>
      <c r="AU92" s="352"/>
      <c r="AV92" s="352"/>
      <c r="AW92" s="352"/>
      <c r="AX92" s="352"/>
      <c r="AY92" s="104"/>
      <c r="AZ92" s="104"/>
      <c r="BA92" s="104"/>
      <c r="BB92" s="104"/>
      <c r="BC92" s="104"/>
      <c r="BD92" s="104"/>
      <c r="BE92" s="104"/>
    </row>
    <row r="93" spans="3:57" ht="15">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8"/>
      <c r="AL93" s="8"/>
      <c r="AN93" s="347"/>
      <c r="AO93" s="109"/>
      <c r="AP93" s="352"/>
      <c r="AQ93" s="352"/>
      <c r="AR93" s="352"/>
      <c r="AS93" s="352"/>
      <c r="AT93" s="352"/>
      <c r="AU93" s="352"/>
      <c r="AV93" s="352"/>
      <c r="AW93" s="352"/>
      <c r="AX93" s="352"/>
      <c r="AY93" s="104"/>
      <c r="AZ93" s="104"/>
      <c r="BA93" s="104"/>
      <c r="BB93" s="104"/>
      <c r="BC93" s="104"/>
      <c r="BD93" s="104"/>
      <c r="BE93" s="104"/>
    </row>
    <row r="94" spans="3:57" ht="15">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8"/>
      <c r="AL94" s="8"/>
      <c r="AN94" s="347"/>
      <c r="AO94" s="109"/>
      <c r="AP94" s="352"/>
      <c r="AQ94" s="352"/>
      <c r="AR94" s="352"/>
      <c r="AS94" s="352"/>
      <c r="AT94" s="352"/>
      <c r="AU94" s="352"/>
      <c r="AV94" s="352"/>
      <c r="AW94" s="352"/>
      <c r="AX94" s="352"/>
      <c r="AY94" s="104"/>
      <c r="AZ94" s="104"/>
      <c r="BA94" s="104"/>
      <c r="BB94" s="104"/>
      <c r="BC94" s="104"/>
      <c r="BD94" s="104"/>
      <c r="BE94" s="104"/>
    </row>
    <row r="95" spans="3:57" ht="15">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8"/>
      <c r="AL95" s="8"/>
      <c r="AN95" s="347"/>
      <c r="AO95" s="109"/>
      <c r="AP95" s="352"/>
      <c r="AQ95" s="352"/>
      <c r="AR95" s="352"/>
      <c r="AS95" s="352"/>
      <c r="AT95" s="352"/>
      <c r="AU95" s="352"/>
      <c r="AV95" s="352"/>
      <c r="AW95" s="352"/>
      <c r="AX95" s="352"/>
      <c r="AY95" s="104"/>
      <c r="AZ95" s="104"/>
      <c r="BA95" s="104"/>
      <c r="BB95" s="104"/>
      <c r="BC95" s="104"/>
      <c r="BD95" s="104"/>
      <c r="BE95" s="104"/>
    </row>
    <row r="96" spans="3:57" ht="15">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8"/>
      <c r="AL96" s="8"/>
      <c r="AN96" s="347"/>
      <c r="AO96" s="109"/>
      <c r="AP96" s="352"/>
      <c r="AQ96" s="352"/>
      <c r="AR96" s="352"/>
      <c r="AS96" s="352"/>
      <c r="AT96" s="352"/>
      <c r="AU96" s="352"/>
      <c r="AV96" s="352"/>
      <c r="AW96" s="352"/>
      <c r="AX96" s="352"/>
      <c r="AY96" s="104"/>
      <c r="AZ96" s="104"/>
      <c r="BA96" s="104"/>
      <c r="BB96" s="104"/>
      <c r="BC96" s="104"/>
      <c r="BD96" s="104"/>
      <c r="BE96" s="104"/>
    </row>
    <row r="97" spans="3:57" ht="12.75">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8"/>
      <c r="AL97" s="8"/>
      <c r="AN97" s="104"/>
      <c r="AO97" s="104"/>
      <c r="AP97" s="104"/>
      <c r="AQ97" s="104"/>
      <c r="AR97" s="104"/>
      <c r="AS97" s="104"/>
      <c r="AT97" s="104"/>
      <c r="AU97" s="104"/>
      <c r="AV97" s="104"/>
      <c r="AW97" s="104"/>
      <c r="AX97" s="104"/>
      <c r="AY97" s="104"/>
      <c r="AZ97" s="104"/>
      <c r="BA97" s="104"/>
      <c r="BB97" s="104"/>
      <c r="BC97" s="104"/>
      <c r="BD97" s="104"/>
      <c r="BE97" s="104"/>
    </row>
    <row r="98" spans="3:57" ht="12.75">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8"/>
      <c r="AL98" s="8"/>
      <c r="AN98" s="104"/>
      <c r="AO98" s="104"/>
      <c r="AP98" s="104"/>
      <c r="AQ98" s="104"/>
      <c r="AR98" s="104"/>
      <c r="AS98" s="104"/>
      <c r="AT98" s="104"/>
      <c r="AU98" s="104"/>
      <c r="AV98" s="104"/>
      <c r="AW98" s="104"/>
      <c r="AX98" s="104"/>
      <c r="AY98" s="104"/>
      <c r="AZ98" s="104"/>
      <c r="BA98" s="104"/>
      <c r="BB98" s="104"/>
      <c r="BC98" s="104"/>
      <c r="BD98" s="104"/>
      <c r="BE98" s="104"/>
    </row>
    <row r="99" spans="3:57" ht="12.75">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8"/>
      <c r="AL99" s="8"/>
      <c r="AN99" s="104"/>
      <c r="AO99" s="104"/>
      <c r="AP99" s="104"/>
      <c r="AQ99" s="104"/>
      <c r="AR99" s="104"/>
      <c r="AS99" s="104"/>
      <c r="AT99" s="104"/>
      <c r="AU99" s="104"/>
      <c r="AV99" s="104"/>
      <c r="AW99" s="104"/>
      <c r="AX99" s="104"/>
      <c r="AY99" s="104"/>
      <c r="AZ99" s="104"/>
      <c r="BA99" s="104"/>
      <c r="BB99" s="104"/>
      <c r="BC99" s="104"/>
      <c r="BD99" s="104"/>
      <c r="BE99" s="104"/>
    </row>
    <row r="100" spans="3:57" ht="12.75">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8"/>
      <c r="AL100" s="8"/>
      <c r="AN100" s="104"/>
      <c r="AO100" s="104"/>
      <c r="AP100" s="104"/>
      <c r="AQ100" s="104"/>
      <c r="AR100" s="104"/>
      <c r="AS100" s="104"/>
      <c r="AT100" s="104"/>
      <c r="AU100" s="104"/>
      <c r="AV100" s="104"/>
      <c r="AW100" s="104"/>
      <c r="AX100" s="104"/>
      <c r="AY100" s="104"/>
      <c r="AZ100" s="104"/>
      <c r="BA100" s="104"/>
      <c r="BB100" s="104"/>
      <c r="BC100" s="104"/>
      <c r="BD100" s="104"/>
      <c r="BE100" s="104"/>
    </row>
    <row r="101" spans="3:57" ht="12.75">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8"/>
      <c r="AL101" s="8"/>
      <c r="AN101" s="104"/>
      <c r="AO101" s="104"/>
      <c r="AP101" s="104"/>
      <c r="AQ101" s="104"/>
      <c r="AR101" s="104"/>
      <c r="AS101" s="104"/>
      <c r="AT101" s="104"/>
      <c r="AU101" s="104"/>
      <c r="AV101" s="104"/>
      <c r="AW101" s="104"/>
      <c r="AX101" s="104"/>
      <c r="AY101" s="104"/>
      <c r="AZ101" s="104"/>
      <c r="BA101" s="104"/>
      <c r="BB101" s="104"/>
      <c r="BC101" s="104"/>
      <c r="BD101" s="104"/>
      <c r="BE101" s="104"/>
    </row>
    <row r="102" spans="3:57" ht="12.75">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8"/>
      <c r="AL102" s="8"/>
      <c r="AN102" s="104"/>
      <c r="AO102" s="104"/>
      <c r="AP102" s="104"/>
      <c r="AQ102" s="104"/>
      <c r="AR102" s="104"/>
      <c r="AS102" s="104"/>
      <c r="AT102" s="104"/>
      <c r="AU102" s="104"/>
      <c r="AV102" s="104"/>
      <c r="AW102" s="104"/>
      <c r="AX102" s="104"/>
      <c r="AY102" s="104"/>
      <c r="AZ102" s="104"/>
      <c r="BA102" s="104"/>
      <c r="BB102" s="104"/>
      <c r="BC102" s="104"/>
      <c r="BD102" s="104"/>
      <c r="BE102" s="104"/>
    </row>
    <row r="103" spans="3:57" ht="12.75">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8"/>
      <c r="AL103" s="8"/>
      <c r="AN103" s="104"/>
      <c r="AO103" s="104"/>
      <c r="AP103" s="104"/>
      <c r="AQ103" s="104"/>
      <c r="AR103" s="104"/>
      <c r="AS103" s="104"/>
      <c r="AT103" s="104"/>
      <c r="AU103" s="104"/>
      <c r="AV103" s="104"/>
      <c r="AW103" s="104"/>
      <c r="AX103" s="104"/>
      <c r="AY103" s="104"/>
      <c r="AZ103" s="104"/>
      <c r="BA103" s="104"/>
      <c r="BB103" s="104"/>
      <c r="BC103" s="104"/>
      <c r="BD103" s="104"/>
      <c r="BE103" s="104"/>
    </row>
    <row r="104" spans="3:57" ht="12.75">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8"/>
      <c r="AL104" s="8"/>
      <c r="AN104" s="104"/>
      <c r="AO104" s="104"/>
      <c r="AP104" s="104"/>
      <c r="AQ104" s="104"/>
      <c r="AR104" s="104"/>
      <c r="AS104" s="104"/>
      <c r="AT104" s="104"/>
      <c r="AU104" s="104"/>
      <c r="AV104" s="104"/>
      <c r="AW104" s="104"/>
      <c r="AX104" s="104"/>
      <c r="AY104" s="104"/>
      <c r="AZ104" s="104"/>
      <c r="BA104" s="104"/>
      <c r="BB104" s="104"/>
      <c r="BC104" s="104"/>
      <c r="BD104" s="104"/>
      <c r="BE104" s="104"/>
    </row>
    <row r="105" spans="3:57" ht="12.75">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8"/>
      <c r="AL105" s="8"/>
      <c r="AN105" s="104"/>
      <c r="AO105" s="104"/>
      <c r="AP105" s="104"/>
      <c r="AQ105" s="104"/>
      <c r="AR105" s="104"/>
      <c r="AS105" s="104"/>
      <c r="AT105" s="104"/>
      <c r="AU105" s="104"/>
      <c r="AV105" s="104"/>
      <c r="AW105" s="104"/>
      <c r="AX105" s="104"/>
      <c r="AY105" s="104"/>
      <c r="AZ105" s="104"/>
      <c r="BA105" s="104"/>
      <c r="BB105" s="104"/>
      <c r="BC105" s="104"/>
      <c r="BD105" s="104"/>
      <c r="BE105" s="104"/>
    </row>
    <row r="106" spans="3:57" ht="12.75">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8"/>
      <c r="AL106" s="8"/>
      <c r="AN106" s="104"/>
      <c r="AO106" s="104"/>
      <c r="AP106" s="104"/>
      <c r="AQ106" s="104"/>
      <c r="AR106" s="104"/>
      <c r="AS106" s="104"/>
      <c r="AT106" s="104"/>
      <c r="AU106" s="104"/>
      <c r="AV106" s="104"/>
      <c r="AW106" s="104"/>
      <c r="AX106" s="104"/>
      <c r="AY106" s="104"/>
      <c r="AZ106" s="104"/>
      <c r="BA106" s="104"/>
      <c r="BB106" s="104"/>
      <c r="BC106" s="104"/>
      <c r="BD106" s="104"/>
      <c r="BE106" s="104"/>
    </row>
    <row r="107" spans="3:57" ht="12.75">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8"/>
      <c r="AL107" s="8"/>
      <c r="AN107" s="104"/>
      <c r="AO107" s="104"/>
      <c r="AP107" s="104"/>
      <c r="AQ107" s="104"/>
      <c r="AR107" s="104"/>
      <c r="AS107" s="104"/>
      <c r="AT107" s="104"/>
      <c r="AU107" s="104"/>
      <c r="AV107" s="104"/>
      <c r="AW107" s="104"/>
      <c r="AX107" s="104"/>
      <c r="AY107" s="104"/>
      <c r="AZ107" s="104"/>
      <c r="BA107" s="104"/>
      <c r="BB107" s="104"/>
      <c r="BC107" s="104"/>
      <c r="BD107" s="104"/>
      <c r="BE107" s="104"/>
    </row>
    <row r="108" spans="3:57" ht="12.75">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8"/>
      <c r="AL108" s="8"/>
      <c r="AN108" s="104"/>
      <c r="AO108" s="104"/>
      <c r="AP108" s="104"/>
      <c r="AQ108" s="104"/>
      <c r="AR108" s="104"/>
      <c r="AS108" s="104"/>
      <c r="AT108" s="104"/>
      <c r="AU108" s="104"/>
      <c r="AV108" s="104"/>
      <c r="AW108" s="104"/>
      <c r="AX108" s="104"/>
      <c r="AY108" s="104"/>
      <c r="AZ108" s="104"/>
      <c r="BA108" s="104"/>
      <c r="BB108" s="104"/>
      <c r="BC108" s="104"/>
      <c r="BD108" s="104"/>
      <c r="BE108" s="104"/>
    </row>
    <row r="109" spans="3:57" ht="12.75">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8"/>
      <c r="AL109" s="8"/>
      <c r="AN109" s="104"/>
      <c r="AO109" s="104"/>
      <c r="AP109" s="104"/>
      <c r="AQ109" s="104"/>
      <c r="AR109" s="104"/>
      <c r="AS109" s="104"/>
      <c r="AT109" s="104"/>
      <c r="AU109" s="104"/>
      <c r="AV109" s="104"/>
      <c r="AW109" s="104"/>
      <c r="AX109" s="104"/>
      <c r="AY109" s="104"/>
      <c r="AZ109" s="104"/>
      <c r="BA109" s="104"/>
      <c r="BB109" s="104"/>
      <c r="BC109" s="104"/>
      <c r="BD109" s="104"/>
      <c r="BE109" s="104"/>
    </row>
    <row r="110" spans="3:57" ht="12.75">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8"/>
      <c r="AL110" s="8"/>
      <c r="AN110" s="104"/>
      <c r="AO110" s="104"/>
      <c r="AP110" s="104"/>
      <c r="AQ110" s="104"/>
      <c r="AR110" s="104"/>
      <c r="AS110" s="104"/>
      <c r="AT110" s="104"/>
      <c r="AU110" s="104"/>
      <c r="AV110" s="104"/>
      <c r="AW110" s="104"/>
      <c r="AX110" s="104"/>
      <c r="AY110" s="104"/>
      <c r="AZ110" s="104"/>
      <c r="BA110" s="104"/>
      <c r="BB110" s="104"/>
      <c r="BC110" s="104"/>
      <c r="BD110" s="104"/>
      <c r="BE110" s="104"/>
    </row>
    <row r="111" spans="3:57" ht="12.75">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8"/>
      <c r="AL111" s="8"/>
      <c r="AN111" s="104"/>
      <c r="AO111" s="104"/>
      <c r="AP111" s="104"/>
      <c r="AQ111" s="104"/>
      <c r="AR111" s="104"/>
      <c r="AS111" s="104"/>
      <c r="AT111" s="104"/>
      <c r="AU111" s="104"/>
      <c r="AV111" s="104"/>
      <c r="AW111" s="104"/>
      <c r="AX111" s="104"/>
      <c r="AY111" s="104"/>
      <c r="AZ111" s="104"/>
      <c r="BA111" s="104"/>
      <c r="BB111" s="104"/>
      <c r="BC111" s="104"/>
      <c r="BD111" s="104"/>
      <c r="BE111" s="104"/>
    </row>
    <row r="112" spans="3:57" ht="12.75">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8"/>
      <c r="AL112" s="8"/>
      <c r="AN112" s="104"/>
      <c r="AO112" s="104"/>
      <c r="AP112" s="104"/>
      <c r="AQ112" s="104"/>
      <c r="AR112" s="104"/>
      <c r="AS112" s="104"/>
      <c r="AT112" s="104"/>
      <c r="AU112" s="104"/>
      <c r="AV112" s="104"/>
      <c r="AW112" s="104"/>
      <c r="AX112" s="104"/>
      <c r="AY112" s="104"/>
      <c r="AZ112" s="104"/>
      <c r="BA112" s="104"/>
      <c r="BB112" s="104"/>
      <c r="BC112" s="104"/>
      <c r="BD112" s="104"/>
      <c r="BE112" s="104"/>
    </row>
    <row r="113" spans="3:57" ht="12.75">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N113" s="104"/>
      <c r="AO113" s="104"/>
      <c r="AP113" s="104"/>
      <c r="AQ113" s="104"/>
      <c r="AR113" s="104"/>
      <c r="AS113" s="104"/>
      <c r="AT113" s="104"/>
      <c r="AU113" s="104"/>
      <c r="AV113" s="104"/>
      <c r="AW113" s="104"/>
      <c r="AX113" s="104"/>
      <c r="AY113" s="104"/>
      <c r="AZ113" s="104"/>
      <c r="BA113" s="104"/>
      <c r="BB113" s="104"/>
      <c r="BC113" s="104"/>
      <c r="BD113" s="104"/>
      <c r="BE113" s="104"/>
    </row>
    <row r="114" spans="3:57" ht="12.75">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N114" s="104"/>
      <c r="AO114" s="104"/>
      <c r="AP114" s="104"/>
      <c r="AQ114" s="104"/>
      <c r="AR114" s="104"/>
      <c r="AS114" s="104"/>
      <c r="AT114" s="104"/>
      <c r="AU114" s="104"/>
      <c r="AV114" s="104"/>
      <c r="AW114" s="104"/>
      <c r="AX114" s="104"/>
      <c r="AY114" s="104"/>
      <c r="AZ114" s="104"/>
      <c r="BA114" s="104"/>
      <c r="BB114" s="104"/>
      <c r="BC114" s="104"/>
      <c r="BD114" s="104"/>
      <c r="BE114" s="104"/>
    </row>
    <row r="115" spans="3:57" ht="12.75">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N115" s="104"/>
      <c r="AO115" s="104"/>
      <c r="AP115" s="104"/>
      <c r="AQ115" s="104"/>
      <c r="AR115" s="104"/>
      <c r="AS115" s="104"/>
      <c r="AT115" s="104"/>
      <c r="AU115" s="104"/>
      <c r="AV115" s="104"/>
      <c r="AW115" s="104"/>
      <c r="AX115" s="104"/>
      <c r="AY115" s="104"/>
      <c r="AZ115" s="104"/>
      <c r="BA115" s="104"/>
      <c r="BB115" s="104"/>
      <c r="BC115" s="104"/>
      <c r="BD115" s="104"/>
      <c r="BE115" s="104"/>
    </row>
    <row r="116" spans="3:57" ht="12.75">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N116" s="104"/>
      <c r="AO116" s="104"/>
      <c r="AP116" s="104"/>
      <c r="AQ116" s="104"/>
      <c r="AR116" s="104"/>
      <c r="AS116" s="104"/>
      <c r="AT116" s="104"/>
      <c r="AU116" s="104"/>
      <c r="AV116" s="104"/>
      <c r="AW116" s="104"/>
      <c r="AX116" s="104"/>
      <c r="AY116" s="104"/>
      <c r="AZ116" s="104"/>
      <c r="BA116" s="104"/>
      <c r="BB116" s="104"/>
      <c r="BC116" s="104"/>
      <c r="BD116" s="104"/>
      <c r="BE116" s="104"/>
    </row>
    <row r="117" spans="3:57" ht="12.75">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N117" s="104"/>
      <c r="AO117" s="104"/>
      <c r="AP117" s="104"/>
      <c r="AQ117" s="104"/>
      <c r="AR117" s="104"/>
      <c r="AS117" s="104"/>
      <c r="AT117" s="104"/>
      <c r="AU117" s="104"/>
      <c r="AV117" s="104"/>
      <c r="AW117" s="104"/>
      <c r="AX117" s="104"/>
      <c r="AY117" s="104"/>
      <c r="AZ117" s="104"/>
      <c r="BA117" s="104"/>
      <c r="BB117" s="104"/>
      <c r="BC117" s="104"/>
      <c r="BD117" s="104"/>
      <c r="BE117" s="104"/>
    </row>
    <row r="118" spans="3:57" ht="12.75">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N118" s="104"/>
      <c r="AO118" s="104"/>
      <c r="AP118" s="104"/>
      <c r="AQ118" s="104"/>
      <c r="AR118" s="104"/>
      <c r="AS118" s="104"/>
      <c r="AT118" s="104"/>
      <c r="AU118" s="104"/>
      <c r="AV118" s="104"/>
      <c r="AW118" s="104"/>
      <c r="AX118" s="104"/>
      <c r="AY118" s="104"/>
      <c r="AZ118" s="104"/>
      <c r="BA118" s="104"/>
      <c r="BB118" s="104"/>
      <c r="BC118" s="104"/>
      <c r="BD118" s="104"/>
      <c r="BE118" s="104"/>
    </row>
    <row r="119" spans="3:57" ht="12.75">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N119" s="104"/>
      <c r="AO119" s="104"/>
      <c r="AP119" s="104"/>
      <c r="AQ119" s="104"/>
      <c r="AR119" s="104"/>
      <c r="AS119" s="104"/>
      <c r="AT119" s="104"/>
      <c r="AU119" s="104"/>
      <c r="AV119" s="104"/>
      <c r="AW119" s="104"/>
      <c r="AX119" s="104"/>
      <c r="AY119" s="104"/>
      <c r="AZ119" s="104"/>
      <c r="BA119" s="104"/>
      <c r="BB119" s="104"/>
      <c r="BC119" s="104"/>
      <c r="BD119" s="104"/>
      <c r="BE119" s="104"/>
    </row>
    <row r="120" spans="3:57" ht="12.75">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N120" s="104"/>
      <c r="AO120" s="104"/>
      <c r="AP120" s="104"/>
      <c r="AQ120" s="104"/>
      <c r="AR120" s="104"/>
      <c r="AS120" s="104"/>
      <c r="AT120" s="104"/>
      <c r="AU120" s="104"/>
      <c r="AV120" s="104"/>
      <c r="AW120" s="104"/>
      <c r="AX120" s="104"/>
      <c r="AY120" s="104"/>
      <c r="AZ120" s="104"/>
      <c r="BA120" s="104"/>
      <c r="BB120" s="104"/>
      <c r="BC120" s="104"/>
      <c r="BD120" s="104"/>
      <c r="BE120" s="104"/>
    </row>
    <row r="121" spans="3:57" ht="12.75">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N121" s="104"/>
      <c r="AO121" s="104"/>
      <c r="AP121" s="104"/>
      <c r="AQ121" s="104"/>
      <c r="AR121" s="104"/>
      <c r="AS121" s="104"/>
      <c r="AT121" s="104"/>
      <c r="AU121" s="104"/>
      <c r="AV121" s="104"/>
      <c r="AW121" s="104"/>
      <c r="AX121" s="104"/>
      <c r="AY121" s="104"/>
      <c r="AZ121" s="104"/>
      <c r="BA121" s="104"/>
      <c r="BB121" s="104"/>
      <c r="BC121" s="104"/>
      <c r="BD121" s="104"/>
      <c r="BE121" s="104"/>
    </row>
    <row r="122" spans="3:38" ht="12.75">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row>
    <row r="123" spans="3:38" ht="12.75">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row>
    <row r="124" spans="3:38" ht="12.75">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row>
    <row r="125" spans="3:38" ht="12.75">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row>
    <row r="126" spans="3:38" ht="12.75">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row>
    <row r="127" spans="3:38" ht="12.75">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row>
    <row r="128" spans="3:38" ht="12.75">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row>
    <row r="129" spans="3:38" ht="12.75">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row>
    <row r="130" spans="3:38" ht="12.75">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row>
    <row r="131" spans="3:38" ht="12.75">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row>
    <row r="132" spans="3:38" ht="12.75">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row>
    <row r="133" spans="3:38" ht="12.75">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row>
    <row r="134" spans="3:38" ht="12.75">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row>
    <row r="135" spans="3:38" ht="12.75">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row>
    <row r="136" spans="3:38" ht="12.75">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row>
    <row r="137" spans="3:38" ht="12.75">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row>
    <row r="138" spans="3:38" ht="12.75">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row>
    <row r="139" spans="3:38" ht="12.75">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row>
    <row r="140" spans="3:38" ht="12.75">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row>
    <row r="141" spans="3:38" ht="12.75">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row>
    <row r="142" spans="3:38" ht="12.75">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row>
    <row r="143" spans="3:38" ht="12.75">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row>
    <row r="144" spans="3:38" ht="12.75">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row>
    <row r="145" spans="3:38" ht="12.75">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row>
    <row r="146" spans="3:38" ht="12.75">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row>
    <row r="147" spans="3:38" ht="12.75">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row>
    <row r="148" spans="3:38" ht="12.75">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row>
    <row r="149" spans="3:38" ht="12.75">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row>
    <row r="150" spans="3:38" ht="12.75">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row>
    <row r="151" spans="3:38" ht="12.75">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row>
    <row r="152" spans="3:38" ht="12.75">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row>
    <row r="153" spans="3:38" ht="12.75">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row>
    <row r="154" spans="3:38" ht="12.75">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row>
    <row r="155" spans="3:38" ht="12.75">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row>
    <row r="156" spans="3:38" ht="12.75">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row>
    <row r="157" spans="3:38" ht="12.75">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row>
    <row r="158" spans="3:38" ht="12.75">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row>
    <row r="159" spans="3:38" ht="12.75">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row>
    <row r="160" spans="3:38" ht="12.75">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row>
    <row r="161" spans="3:38" ht="12.75">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row>
    <row r="162" spans="3:38" ht="12.75">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row>
    <row r="163" spans="3:38" ht="12.75">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row>
    <row r="164" spans="3:38" ht="12.75">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row>
    <row r="165" spans="3:38" ht="12.75">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row>
    <row r="166" spans="3:38" ht="12.75">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row>
    <row r="167" spans="3:38" ht="12.75">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row>
    <row r="168" spans="3:38" ht="12.75">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row>
    <row r="169" spans="3:38" ht="12.75">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row>
    <row r="170" spans="3:38" ht="12.75">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row>
    <row r="171" spans="3:38" ht="12.75">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row>
    <row r="172" spans="3:38" ht="12.75">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row>
    <row r="173" spans="3:38" ht="12.75">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row>
    <row r="174" spans="3:38" ht="12.75">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row>
    <row r="175" spans="3:38" ht="12.75">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row>
    <row r="176" spans="3:38" ht="12.75">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row>
    <row r="177" spans="3:38" ht="12.75">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row>
    <row r="178" spans="3:38" ht="12.75">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row>
    <row r="179" spans="3:38" ht="12.75">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row>
    <row r="180" spans="3:38" ht="12.75">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row>
    <row r="181" spans="3:38" ht="12.75">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row>
    <row r="182" spans="3:38" ht="12.75">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row>
    <row r="183" spans="3:38" ht="12.75">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row>
    <row r="184" spans="3:38" ht="12.75">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row>
    <row r="185" spans="3:38" ht="12.75">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row>
    <row r="186" spans="3:38" ht="12.75">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row>
    <row r="187" spans="3:38" ht="12.75">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row>
    <row r="188" spans="3:38" ht="12.75">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row>
    <row r="189" spans="3:38" ht="12.75">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row>
    <row r="190" spans="3:38" ht="12.75">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row>
    <row r="191" spans="3:38" ht="12.75">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row>
    <row r="192" spans="3:38" ht="12.75">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row>
    <row r="193" spans="3:38" ht="12.75">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row>
    <row r="194" spans="3:38" ht="12.75">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row>
    <row r="195" spans="3:38" ht="12.75">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row>
    <row r="196" spans="3:38" ht="12.75">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row>
    <row r="197" spans="3:38" ht="12.75">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row>
    <row r="198" spans="3:38" ht="12.75">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row>
    <row r="199" spans="3:38" ht="12.75">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row>
    <row r="200" spans="3:38" ht="12.75">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row>
    <row r="201" spans="3:38" ht="12.75">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row>
    <row r="202" spans="3:38" ht="12.75">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row>
    <row r="203" spans="3:38" ht="12.75">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row>
    <row r="204" spans="3:38" ht="12.75">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row>
    <row r="205" spans="3:38" ht="12.75">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row>
    <row r="206" spans="3:38" ht="12.75">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row>
    <row r="207" spans="3:38" ht="12.75">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row>
    <row r="208" spans="3:38" ht="12.75">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row>
    <row r="209" spans="3:38" ht="12.75">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row>
    <row r="210" spans="3:38" ht="12.75">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row>
    <row r="211" spans="3:38" ht="12.75">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row>
    <row r="212" spans="3:38" ht="12.75">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row>
    <row r="213" spans="3:38" ht="12.75">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row>
    <row r="214" spans="3:38" ht="12.75">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row>
    <row r="215" spans="3:38" ht="12.75">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row>
    <row r="216" spans="3:38" ht="12.75">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row>
    <row r="217" spans="3:38" ht="12.75">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row>
    <row r="218" ht="12.75">
      <c r="AL218" s="219"/>
    </row>
    <row r="219" ht="12.75">
      <c r="AL219" s="219"/>
    </row>
    <row r="220" ht="12.75">
      <c r="AL220" s="219"/>
    </row>
    <row r="221" ht="12.75">
      <c r="AL221" s="219"/>
    </row>
    <row r="222" ht="12.75">
      <c r="AL222" s="219"/>
    </row>
    <row r="223" ht="12.75">
      <c r="AL223" s="219"/>
    </row>
    <row r="224" ht="12.75">
      <c r="AL224" s="219"/>
    </row>
    <row r="225" ht="12.75">
      <c r="AL225" s="219"/>
    </row>
    <row r="226" ht="12.75">
      <c r="AL226" s="219"/>
    </row>
    <row r="227" ht="12.75">
      <c r="AL227" s="219"/>
    </row>
    <row r="228" ht="12.75">
      <c r="AL228" s="219"/>
    </row>
    <row r="229" ht="12.75">
      <c r="AL229" s="219"/>
    </row>
    <row r="230" ht="12.75">
      <c r="AL230" s="219"/>
    </row>
    <row r="231" ht="12.75">
      <c r="AL231" s="219"/>
    </row>
    <row r="232" ht="12.75">
      <c r="AL232" s="219"/>
    </row>
    <row r="233" ht="12.75">
      <c r="AL233" s="219"/>
    </row>
    <row r="234" ht="12.75">
      <c r="AL234" s="219"/>
    </row>
    <row r="235" ht="12.75">
      <c r="AL235" s="219"/>
    </row>
    <row r="236" ht="12.75">
      <c r="AL236" s="219"/>
    </row>
    <row r="237" ht="12.75">
      <c r="AL237" s="219"/>
    </row>
    <row r="238" ht="12.75">
      <c r="AL238" s="219"/>
    </row>
    <row r="239" ht="12.75">
      <c r="AL239" s="219"/>
    </row>
    <row r="240" ht="12.75">
      <c r="AL240" s="219"/>
    </row>
    <row r="241" ht="12.75">
      <c r="AL241" s="219"/>
    </row>
    <row r="242" ht="12.75">
      <c r="AL242" s="219"/>
    </row>
    <row r="243" ht="12.75">
      <c r="AL243" s="219"/>
    </row>
    <row r="244" ht="12.75">
      <c r="AL244" s="219"/>
    </row>
    <row r="245" ht="12.75">
      <c r="AL245" s="219"/>
    </row>
    <row r="246" ht="12.75">
      <c r="AL246" s="219"/>
    </row>
    <row r="247" ht="12.75">
      <c r="AL247" s="219"/>
    </row>
    <row r="248" ht="12.75">
      <c r="AL248" s="219"/>
    </row>
    <row r="249" ht="12.75">
      <c r="AL249" s="219"/>
    </row>
    <row r="250" ht="12.75">
      <c r="AL250" s="219"/>
    </row>
    <row r="251" ht="12.75">
      <c r="AL251" s="219"/>
    </row>
    <row r="252" ht="12.75">
      <c r="AL252" s="219"/>
    </row>
    <row r="253" ht="12.75">
      <c r="AL253" s="219"/>
    </row>
    <row r="254" ht="12.75">
      <c r="AL254" s="219"/>
    </row>
    <row r="255" ht="12.75">
      <c r="AL255" s="219"/>
    </row>
    <row r="256" ht="12.75">
      <c r="AL256" s="219"/>
    </row>
    <row r="257" ht="12.75">
      <c r="AL257" s="219"/>
    </row>
    <row r="258" ht="12.75">
      <c r="AL258" s="219"/>
    </row>
    <row r="259" ht="12.75">
      <c r="AL259" s="219"/>
    </row>
    <row r="260" ht="12.75">
      <c r="AL260" s="219"/>
    </row>
    <row r="261" ht="12.75">
      <c r="AL261" s="219"/>
    </row>
    <row r="262" ht="12.75">
      <c r="AL262" s="219"/>
    </row>
    <row r="263" ht="12.75">
      <c r="AL263" s="219"/>
    </row>
    <row r="264" ht="12.75">
      <c r="AL264" s="219"/>
    </row>
    <row r="265" ht="12.75">
      <c r="AL265" s="219"/>
    </row>
    <row r="266" ht="12.75">
      <c r="AL266" s="219"/>
    </row>
    <row r="267" ht="12.75">
      <c r="AL267" s="219"/>
    </row>
    <row r="268" ht="12.75">
      <c r="AL268" s="219"/>
    </row>
    <row r="269" ht="12.75">
      <c r="AL269" s="219"/>
    </row>
    <row r="270" ht="12.75">
      <c r="AL270" s="219"/>
    </row>
    <row r="271" ht="12.75">
      <c r="AL271" s="219"/>
    </row>
    <row r="272" ht="12.75">
      <c r="AL272" s="219"/>
    </row>
    <row r="273" ht="12.75">
      <c r="AL273" s="219"/>
    </row>
    <row r="274" ht="12.75">
      <c r="AL274" s="219"/>
    </row>
    <row r="275" ht="12.75">
      <c r="AL275" s="219"/>
    </row>
    <row r="276" ht="12.75">
      <c r="AL276" s="219"/>
    </row>
    <row r="277" ht="12.75">
      <c r="AL277" s="219"/>
    </row>
    <row r="278" ht="12.75">
      <c r="AL278" s="219"/>
    </row>
    <row r="279" ht="12.75">
      <c r="AL279" s="219"/>
    </row>
    <row r="280" ht="12.75">
      <c r="AL280" s="219"/>
    </row>
    <row r="281" ht="12.75">
      <c r="AL281" s="219"/>
    </row>
    <row r="282" ht="12.75">
      <c r="AL282" s="219"/>
    </row>
    <row r="283" ht="12.75">
      <c r="AL283" s="219"/>
    </row>
    <row r="284" ht="12.75">
      <c r="AL284" s="219"/>
    </row>
    <row r="285" ht="12.75">
      <c r="AL285" s="219"/>
    </row>
    <row r="286" ht="12.75">
      <c r="AL286" s="219"/>
    </row>
    <row r="287" ht="12.75">
      <c r="AL287" s="219"/>
    </row>
    <row r="288" ht="12.75">
      <c r="AL288" s="219"/>
    </row>
    <row r="289" ht="12.75">
      <c r="AL289" s="219"/>
    </row>
    <row r="290" ht="12.75">
      <c r="AL290" s="219"/>
    </row>
    <row r="291" ht="12.75">
      <c r="AL291" s="219"/>
    </row>
    <row r="292" ht="12.75">
      <c r="AL292" s="219"/>
    </row>
    <row r="293" ht="12.75">
      <c r="AL293" s="219"/>
    </row>
    <row r="294" ht="12.75">
      <c r="AL294" s="219"/>
    </row>
    <row r="295" ht="12.75">
      <c r="AL295" s="219"/>
    </row>
    <row r="296" ht="12.75">
      <c r="AL296" s="219"/>
    </row>
    <row r="297" ht="12.75">
      <c r="AL297" s="219"/>
    </row>
    <row r="298" ht="12.75">
      <c r="AL298" s="219"/>
    </row>
    <row r="299" ht="12.75">
      <c r="AL299" s="219"/>
    </row>
    <row r="300" ht="12.75">
      <c r="AL300" s="219"/>
    </row>
    <row r="301" ht="12.75">
      <c r="AL301" s="219"/>
    </row>
    <row r="302" ht="12.75">
      <c r="AL302" s="219"/>
    </row>
    <row r="303" ht="12.75">
      <c r="AL303" s="219"/>
    </row>
    <row r="304" ht="12.75">
      <c r="AL304" s="219"/>
    </row>
    <row r="305" ht="12.75">
      <c r="AL305" s="219"/>
    </row>
    <row r="306" ht="12.75">
      <c r="AL306" s="219"/>
    </row>
    <row r="307" ht="12.75">
      <c r="AL307" s="219"/>
    </row>
    <row r="308" ht="12.75">
      <c r="AL308" s="219"/>
    </row>
    <row r="309" ht="12.75">
      <c r="AL309" s="219"/>
    </row>
    <row r="310" ht="12.75">
      <c r="AL310" s="219"/>
    </row>
    <row r="311" ht="12.75">
      <c r="AL311" s="219"/>
    </row>
    <row r="312" ht="12.75">
      <c r="AL312" s="219"/>
    </row>
    <row r="313" ht="12.75">
      <c r="AL313" s="219"/>
    </row>
    <row r="314" ht="12.75">
      <c r="AL314" s="219"/>
    </row>
    <row r="315" ht="12.75">
      <c r="AL315" s="219"/>
    </row>
    <row r="316" ht="12.75">
      <c r="AL316" s="219"/>
    </row>
    <row r="317" ht="12.75">
      <c r="AL317" s="219"/>
    </row>
    <row r="318" ht="12.75">
      <c r="AL318" s="219"/>
    </row>
    <row r="319" ht="12.75">
      <c r="AL319" s="219"/>
    </row>
    <row r="320" ht="12.75">
      <c r="AL320" s="219"/>
    </row>
    <row r="321" ht="12.75">
      <c r="AL321" s="219"/>
    </row>
    <row r="322" ht="12.75">
      <c r="AL322" s="219"/>
    </row>
    <row r="323" ht="12.75">
      <c r="AL323" s="219"/>
    </row>
    <row r="324" ht="12.75">
      <c r="AL324" s="219"/>
    </row>
    <row r="325" ht="12.75">
      <c r="AL325" s="219"/>
    </row>
    <row r="326" ht="12.75">
      <c r="AL326" s="219"/>
    </row>
    <row r="327" ht="12.75">
      <c r="AL327" s="219"/>
    </row>
    <row r="328" ht="12.75">
      <c r="AL328" s="219"/>
    </row>
    <row r="329" ht="12.75">
      <c r="AL329" s="219"/>
    </row>
    <row r="330" ht="12.75">
      <c r="AL330" s="219"/>
    </row>
    <row r="331" ht="12.75">
      <c r="AL331" s="219"/>
    </row>
    <row r="332" ht="12.75">
      <c r="AL332" s="219"/>
    </row>
    <row r="333" ht="12.75">
      <c r="AL333" s="219"/>
    </row>
    <row r="334" ht="12.75">
      <c r="AL334" s="219"/>
    </row>
    <row r="335" ht="12.75">
      <c r="AL335" s="219"/>
    </row>
    <row r="336" ht="12.75">
      <c r="AL336" s="219"/>
    </row>
    <row r="337" ht="12.75">
      <c r="AL337" s="219"/>
    </row>
    <row r="338" ht="12.75">
      <c r="AL338" s="219"/>
    </row>
    <row r="339" ht="12.75">
      <c r="AL339" s="219"/>
    </row>
    <row r="340" ht="12.75">
      <c r="AL340" s="219"/>
    </row>
    <row r="341" ht="12.75">
      <c r="AL341" s="219"/>
    </row>
    <row r="342" ht="12.75">
      <c r="AL342" s="219"/>
    </row>
    <row r="343" ht="12.75">
      <c r="AL343" s="219"/>
    </row>
    <row r="344" ht="12.75">
      <c r="AL344" s="219"/>
    </row>
    <row r="345" ht="12.75">
      <c r="AL345" s="219"/>
    </row>
    <row r="346" ht="12.75">
      <c r="AL346" s="219"/>
    </row>
    <row r="347" ht="12.75">
      <c r="AL347" s="219"/>
    </row>
    <row r="348" ht="12.75">
      <c r="AL348" s="219"/>
    </row>
    <row r="349" ht="12.75">
      <c r="AL349" s="219"/>
    </row>
    <row r="350" ht="12.75">
      <c r="AL350" s="219"/>
    </row>
    <row r="351" ht="12.75">
      <c r="AL351" s="219"/>
    </row>
    <row r="352" ht="12.75">
      <c r="AL352" s="219"/>
    </row>
    <row r="353" ht="12.75">
      <c r="AL353" s="219"/>
    </row>
    <row r="354" ht="12.75">
      <c r="AL354" s="219"/>
    </row>
    <row r="355" ht="12.75">
      <c r="AL355" s="219"/>
    </row>
    <row r="356" ht="12.75">
      <c r="AL356" s="219"/>
    </row>
    <row r="357" ht="12.75">
      <c r="AL357" s="219"/>
    </row>
    <row r="358" ht="12.75">
      <c r="AL358" s="219"/>
    </row>
    <row r="359" ht="12.75">
      <c r="AL359" s="219"/>
    </row>
    <row r="360" ht="12.75">
      <c r="AL360" s="219"/>
    </row>
    <row r="361" ht="12.75">
      <c r="AL361" s="219"/>
    </row>
    <row r="362" ht="12.75">
      <c r="AL362" s="219"/>
    </row>
  </sheetData>
  <sheetProtection password="EC12" sheet="1" objects="1" scenarios="1"/>
  <mergeCells count="36">
    <mergeCell ref="F89:G89"/>
    <mergeCell ref="E83:M83"/>
    <mergeCell ref="N83:W83"/>
    <mergeCell ref="C86:K86"/>
    <mergeCell ref="M86:W86"/>
    <mergeCell ref="F88:G88"/>
    <mergeCell ref="H14:I14"/>
    <mergeCell ref="S25:T25"/>
    <mergeCell ref="D30:M30"/>
    <mergeCell ref="N30:S30"/>
    <mergeCell ref="D24:L24"/>
    <mergeCell ref="C27:R27"/>
    <mergeCell ref="S27:T27"/>
    <mergeCell ref="M24:R24"/>
    <mergeCell ref="S23:T23"/>
    <mergeCell ref="S24:T24"/>
    <mergeCell ref="R13:T13"/>
    <mergeCell ref="R11:T11"/>
    <mergeCell ref="F21:G21"/>
    <mergeCell ref="C21:E21"/>
    <mergeCell ref="M21:N21"/>
    <mergeCell ref="J21:L21"/>
    <mergeCell ref="R7:T7"/>
    <mergeCell ref="R9:T9"/>
    <mergeCell ref="F9:H9"/>
    <mergeCell ref="S19:T19"/>
    <mergeCell ref="C19:R19"/>
    <mergeCell ref="J14:K14"/>
    <mergeCell ref="L14:M14"/>
    <mergeCell ref="I13:J13"/>
    <mergeCell ref="C12:I12"/>
    <mergeCell ref="F14:G14"/>
    <mergeCell ref="F11:G11"/>
    <mergeCell ref="F13:G13"/>
    <mergeCell ref="F15:G15"/>
    <mergeCell ref="F17:G17"/>
  </mergeCells>
  <conditionalFormatting sqref="G84">
    <cfRule type="cellIs" priority="79" dxfId="1" operator="greaterThan" stopIfTrue="1">
      <formula>62</formula>
    </cfRule>
  </conditionalFormatting>
  <conditionalFormatting sqref="E84">
    <cfRule type="cellIs" priority="80" dxfId="0" operator="greaterThan" stopIfTrue="1">
      <formula>250</formula>
    </cfRule>
  </conditionalFormatting>
  <conditionalFormatting sqref="F84 J84">
    <cfRule type="cellIs" priority="81" dxfId="0" operator="greaterThan" stopIfTrue="1">
      <formula>50</formula>
    </cfRule>
  </conditionalFormatting>
  <conditionalFormatting sqref="H84">
    <cfRule type="cellIs" priority="82" dxfId="0" operator="greaterThan" stopIfTrue="1">
      <formula>390</formula>
    </cfRule>
  </conditionalFormatting>
  <conditionalFormatting sqref="I84 L84">
    <cfRule type="cellIs" priority="83" dxfId="0" operator="greaterThan" stopIfTrue="1">
      <formula>200</formula>
    </cfRule>
  </conditionalFormatting>
  <conditionalFormatting sqref="K84">
    <cfRule type="cellIs" priority="84" dxfId="0" operator="greaterThan" stopIfTrue="1">
      <formula>150</formula>
    </cfRule>
  </conditionalFormatting>
  <conditionalFormatting sqref="M84">
    <cfRule type="cellIs" priority="85" dxfId="0" operator="greaterThan" stopIfTrue="1">
      <formula>160</formula>
    </cfRule>
  </conditionalFormatting>
  <conditionalFormatting sqref="N84:Q84">
    <cfRule type="cellIs" priority="86" dxfId="0" operator="greaterThan" stopIfTrue="1">
      <formula>4</formula>
    </cfRule>
  </conditionalFormatting>
  <conditionalFormatting sqref="R84:S84">
    <cfRule type="cellIs" priority="87" dxfId="0" operator="greaterThan" stopIfTrue="1">
      <formula>1</formula>
    </cfRule>
  </conditionalFormatting>
  <conditionalFormatting sqref="T84:U84">
    <cfRule type="cellIs" priority="88" dxfId="0" operator="greaterThan" stopIfTrue="1">
      <formula>1.5</formula>
    </cfRule>
  </conditionalFormatting>
  <conditionalFormatting sqref="V84">
    <cfRule type="cellIs" priority="89" dxfId="0" operator="greaterThan" stopIfTrue="1">
      <formula>2</formula>
    </cfRule>
  </conditionalFormatting>
  <conditionalFormatting sqref="W84">
    <cfRule type="cellIs" priority="90" dxfId="0" operator="greaterThan" stopIfTrue="1">
      <formula>0.8</formula>
    </cfRule>
  </conditionalFormatting>
  <conditionalFormatting sqref="C31 C25">
    <cfRule type="expression" priority="13" dxfId="30" stopIfTrue="1">
      <formula>#REF!=""</formula>
    </cfRule>
  </conditionalFormatting>
  <dataValidations count="10">
    <dataValidation type="date" operator="greaterThan" allowBlank="1" showInputMessage="1" showErrorMessage="1" errorTitle="INVALID INPUT!" error=" ¡La fecha a insertar debe ser posterior a la fecha de inicio!" sqref="F17">
      <formula1>F15</formula1>
    </dataValidation>
    <dataValidation type="date" operator="greaterThan" allowBlank="1" showErrorMessage="1" promptTitle="ERROR!" errorTitle="ERROR!!" error="The End date must be posterior to start date!" sqref="H17:M17">
      <formula1>H16</formula1>
    </dataValidation>
    <dataValidation type="whole" allowBlank="1" showInputMessage="1" showErrorMessage="1" sqref="K61">
      <formula1>1</formula1>
      <formula2>1000</formula2>
    </dataValidation>
    <dataValidation type="whole" allowBlank="1" showInputMessage="1" showErrorMessage="1" sqref="K62">
      <formula1>1</formula1>
      <formula2>10000</formula2>
    </dataValidation>
    <dataValidation type="list" showInputMessage="1" showErrorMessage="1" sqref="C66:H66">
      <formula1>Coltura_Stadio</formula1>
    </dataValidation>
    <dataValidation type="date" operator="greaterThan" allowBlank="1" showInputMessage="1" showErrorMessage="1" errorTitle="INVALID INPUT!" error="Insert a data (after 01/01/1900)!" sqref="F16:G16">
      <formula1>1</formula1>
    </dataValidation>
    <dataValidation type="decimal" operator="greaterThanOrEqual" allowBlank="1" showInputMessage="1" showErrorMessage="1" sqref="D25:R25 D31 F31:S31">
      <formula1>0</formula1>
    </dataValidation>
    <dataValidation type="decimal" operator="greaterThanOrEqual" allowBlank="1" showErrorMessage="1" error="The nutrient  concentration must have a  positive value and not higher than those in the  NS." sqref="E31">
      <formula1>0</formula1>
    </dataValidation>
    <dataValidation type="decimal" operator="greaterThan" allowBlank="1" showInputMessage="1" showErrorMessage="1" sqref="M21:N21 F11:G11 F13:G13 F21:G21">
      <formula1>0</formula1>
    </dataValidation>
    <dataValidation type="date" operator="greaterThan" allowBlank="1" showInputMessage="1" showErrorMessage="1" sqref="F15">
      <formula1>1</formula1>
    </dataValidation>
  </dataValidations>
  <hyperlinks>
    <hyperlink ref="R11:T11" location="'Acidi &amp; concimi'!A1" display="Base de datos de ácidos y fertilizantes"/>
    <hyperlink ref="V25" location="'Convertitore A1'!A1" display="Convertidor de unidades de SN"/>
    <hyperlink ref="R13:T13" location="'Istruzioni 1'!A1" display="Guía rápida de inicio"/>
    <hyperlink ref="V31" location="'Convertitore A2'!B14" display="Convertidor de unidades de AR"/>
    <hyperlink ref="R9:T9" location="'Start 1'!A1" display="&lt;&lt;Inicio"/>
    <hyperlink ref="R7:T7" location="'Report A'!A1" display="Informe"/>
  </hyperlinks>
  <printOptions gridLines="1" headings="1"/>
  <pageMargins left="0.35433070866141736" right="0.4724409448818898" top="0.6299212598425197" bottom="0.5905511811023623" header="0.5118110236220472" footer="0.5118110236220472"/>
  <pageSetup fitToHeight="1" fitToWidth="1" horizontalDpi="300" verticalDpi="300" orientation="portrait" paperSize="9" scale="12" r:id="rId4"/>
  <drawing r:id="rId3"/>
  <legacyDrawing r:id="rId2"/>
</worksheet>
</file>

<file path=xl/worksheets/sheet5.xml><?xml version="1.0" encoding="utf-8"?>
<worksheet xmlns="http://schemas.openxmlformats.org/spreadsheetml/2006/main" xmlns:r="http://schemas.openxmlformats.org/officeDocument/2006/relationships">
  <sheetPr codeName="Foglio23">
    <pageSetUpPr fitToPage="1"/>
  </sheetPr>
  <dimension ref="A1:BE305"/>
  <sheetViews>
    <sheetView showRowColHeaders="0" zoomScale="87" zoomScaleNormal="87" zoomScalePageLayoutView="0" workbookViewId="0" topLeftCell="A1">
      <selection activeCell="C5" sqref="C5"/>
    </sheetView>
  </sheetViews>
  <sheetFormatPr defaultColWidth="9.00390625" defaultRowHeight="15"/>
  <cols>
    <col min="1" max="1" width="3.25390625" style="8" customWidth="1"/>
    <col min="2" max="18" width="10.625" style="9" customWidth="1"/>
    <col min="19" max="21" width="8.625" style="9" customWidth="1"/>
    <col min="22" max="22" width="8.375" style="9" customWidth="1"/>
    <col min="23" max="26" width="7.00390625" style="9" customWidth="1"/>
    <col min="27" max="27" width="7.75390625" style="9" customWidth="1"/>
    <col min="28" max="28" width="7.625" style="9" customWidth="1"/>
    <col min="29" max="36" width="6.375" style="9" customWidth="1"/>
    <col min="37" max="37" width="9.00390625" style="8" customWidth="1"/>
    <col min="38" max="38" width="29.00390625" style="9" customWidth="1"/>
    <col min="39" max="39" width="11.625" style="9" customWidth="1"/>
    <col min="40" max="16384" width="9.00390625" style="9" customWidth="1"/>
  </cols>
  <sheetData>
    <row r="1" spans="2:36" ht="12.75">
      <c r="B1" s="8" t="s">
        <v>33</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2:36" ht="23.25">
      <c r="B2" s="8"/>
      <c r="D2" s="8"/>
      <c r="E2" s="100" t="s">
        <v>122</v>
      </c>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2:36" ht="19.5" customHeight="1">
      <c r="B3" s="8"/>
      <c r="C3" s="8"/>
      <c r="D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row>
    <row r="4" spans="2:36" ht="21" customHeight="1">
      <c r="B4" s="8"/>
      <c r="C4" s="8"/>
      <c r="D4" s="8"/>
      <c r="E4" s="8"/>
      <c r="F4" s="8"/>
      <c r="G4" s="8"/>
      <c r="H4" s="104"/>
      <c r="I4" s="104"/>
      <c r="J4" s="104"/>
      <c r="K4" s="104"/>
      <c r="L4" s="104"/>
      <c r="M4" s="104"/>
      <c r="N4" s="104"/>
      <c r="O4" s="104"/>
      <c r="P4" s="104"/>
      <c r="Q4" s="104"/>
      <c r="R4" s="104"/>
      <c r="S4" s="104"/>
      <c r="T4" s="104"/>
      <c r="U4" s="104"/>
      <c r="V4" s="104"/>
      <c r="W4" s="104"/>
      <c r="X4" s="104"/>
      <c r="Y4" s="8"/>
      <c r="Z4" s="8"/>
      <c r="AA4" s="8"/>
      <c r="AB4" s="8"/>
      <c r="AC4" s="8"/>
      <c r="AD4" s="8"/>
      <c r="AE4" s="8"/>
      <c r="AF4" s="8"/>
      <c r="AG4" s="8"/>
      <c r="AH4" s="8"/>
      <c r="AI4" s="8"/>
      <c r="AJ4" s="8"/>
    </row>
    <row r="5" spans="2:36" ht="26.25">
      <c r="B5" s="189" t="s">
        <v>139</v>
      </c>
      <c r="C5" s="11"/>
      <c r="D5" s="104"/>
      <c r="E5" s="11"/>
      <c r="F5" s="8"/>
      <c r="H5" s="104"/>
      <c r="I5" s="185"/>
      <c r="J5" s="185"/>
      <c r="K5" s="185"/>
      <c r="L5" s="185"/>
      <c r="M5" s="178"/>
      <c r="N5" s="178"/>
      <c r="O5" s="178"/>
      <c r="P5" s="178"/>
      <c r="Q5" s="178"/>
      <c r="R5" s="104"/>
      <c r="S5" s="104"/>
      <c r="T5" s="104"/>
      <c r="U5" s="104"/>
      <c r="V5" s="104"/>
      <c r="W5" s="104"/>
      <c r="X5" s="104"/>
      <c r="Y5" s="8"/>
      <c r="Z5" s="8"/>
      <c r="AA5" s="8"/>
      <c r="AB5" s="8"/>
      <c r="AC5" s="8"/>
      <c r="AD5" s="8"/>
      <c r="AE5" s="8"/>
      <c r="AF5" s="8"/>
      <c r="AG5" s="8"/>
      <c r="AH5" s="8"/>
      <c r="AI5" s="8"/>
      <c r="AJ5" s="8"/>
    </row>
    <row r="6" spans="2:36" ht="25.5" customHeight="1">
      <c r="B6" s="190" t="s">
        <v>140</v>
      </c>
      <c r="C6" s="191"/>
      <c r="D6" s="125"/>
      <c r="E6" s="99"/>
      <c r="F6" s="8"/>
      <c r="G6" s="8"/>
      <c r="H6" s="104"/>
      <c r="I6" s="104"/>
      <c r="J6" s="104"/>
      <c r="K6" s="104"/>
      <c r="L6" s="104"/>
      <c r="M6" s="511"/>
      <c r="N6" s="511"/>
      <c r="O6" s="511"/>
      <c r="P6" s="511"/>
      <c r="Q6" s="104"/>
      <c r="R6" s="104"/>
      <c r="S6" s="104"/>
      <c r="T6" s="104"/>
      <c r="U6" s="104"/>
      <c r="V6" s="104"/>
      <c r="W6" s="104"/>
      <c r="X6" s="104"/>
      <c r="Y6" s="8"/>
      <c r="Z6" s="8"/>
      <c r="AA6" s="8"/>
      <c r="AB6" s="8"/>
      <c r="AC6" s="8"/>
      <c r="AD6" s="8"/>
      <c r="AE6" s="8"/>
      <c r="AF6" s="8"/>
      <c r="AG6" s="8"/>
      <c r="AH6" s="8"/>
      <c r="AI6" s="8"/>
      <c r="AJ6" s="8"/>
    </row>
    <row r="7" spans="2:36" ht="24" customHeight="1">
      <c r="B7" s="192" t="s">
        <v>127</v>
      </c>
      <c r="C7" s="193"/>
      <c r="D7" s="194"/>
      <c r="E7" s="512" t="str">
        <f>'Opzione A'!F9</f>
        <v>Tomate</v>
      </c>
      <c r="F7" s="512"/>
      <c r="G7" s="170"/>
      <c r="H7" s="104"/>
      <c r="I7" s="194"/>
      <c r="J7" s="194"/>
      <c r="K7" s="194"/>
      <c r="L7" s="194"/>
      <c r="M7" s="178"/>
      <c r="N7" s="178"/>
      <c r="O7" s="178"/>
      <c r="P7" s="178"/>
      <c r="Q7" s="178"/>
      <c r="R7" s="118"/>
      <c r="S7" s="119"/>
      <c r="T7" s="119"/>
      <c r="U7" s="119"/>
      <c r="V7" s="119"/>
      <c r="W7" s="104"/>
      <c r="X7" s="104"/>
      <c r="Y7" s="8"/>
      <c r="Z7" s="8"/>
      <c r="AA7" s="8"/>
      <c r="AB7" s="8"/>
      <c r="AC7" s="8"/>
      <c r="AD7" s="8"/>
      <c r="AE7" s="8"/>
      <c r="AF7" s="8"/>
      <c r="AG7" s="8"/>
      <c r="AH7" s="8"/>
      <c r="AI7" s="8"/>
      <c r="AJ7" s="8"/>
    </row>
    <row r="8" spans="2:36" ht="18">
      <c r="B8" s="195"/>
      <c r="C8" s="195"/>
      <c r="D8" s="194"/>
      <c r="E8" s="99"/>
      <c r="F8" s="8"/>
      <c r="G8" s="8"/>
      <c r="H8" s="104"/>
      <c r="I8" s="104"/>
      <c r="J8" s="104"/>
      <c r="K8" s="104"/>
      <c r="L8" s="104"/>
      <c r="M8" s="104"/>
      <c r="N8" s="104"/>
      <c r="O8" s="104"/>
      <c r="P8" s="104"/>
      <c r="Q8" s="104"/>
      <c r="R8" s="104"/>
      <c r="S8" s="104"/>
      <c r="T8" s="104"/>
      <c r="U8" s="104"/>
      <c r="V8" s="104"/>
      <c r="W8" s="104"/>
      <c r="X8" s="104"/>
      <c r="Y8" s="8"/>
      <c r="Z8" s="8"/>
      <c r="AA8" s="8"/>
      <c r="AB8" s="8"/>
      <c r="AC8" s="8"/>
      <c r="AD8" s="8"/>
      <c r="AE8" s="8"/>
      <c r="AF8" s="8"/>
      <c r="AG8" s="8"/>
      <c r="AH8" s="8"/>
      <c r="AI8" s="8"/>
      <c r="AJ8" s="8"/>
    </row>
    <row r="9" spans="2:36" ht="21">
      <c r="B9" s="192" t="s">
        <v>141</v>
      </c>
      <c r="C9" s="193"/>
      <c r="D9" s="194"/>
      <c r="E9" s="473">
        <f>'Opzione A'!F11</f>
        <v>1000</v>
      </c>
      <c r="F9" s="473"/>
      <c r="G9" s="8"/>
      <c r="H9" s="104"/>
      <c r="I9" s="119"/>
      <c r="J9" s="119"/>
      <c r="K9" s="119"/>
      <c r="L9" s="119"/>
      <c r="M9" s="136"/>
      <c r="N9" s="136"/>
      <c r="O9" s="136"/>
      <c r="P9" s="136"/>
      <c r="Q9" s="180"/>
      <c r="R9" s="104"/>
      <c r="S9" s="119"/>
      <c r="T9" s="119"/>
      <c r="U9" s="119"/>
      <c r="V9" s="119"/>
      <c r="W9" s="104"/>
      <c r="X9" s="104"/>
      <c r="Y9" s="8"/>
      <c r="Z9" s="8"/>
      <c r="AA9" s="8"/>
      <c r="AB9" s="8"/>
      <c r="AC9" s="8"/>
      <c r="AD9" s="8"/>
      <c r="AE9" s="8"/>
      <c r="AF9" s="8"/>
      <c r="AG9" s="8"/>
      <c r="AH9" s="8"/>
      <c r="AI9" s="8"/>
      <c r="AJ9" s="8"/>
    </row>
    <row r="10" spans="2:36" ht="18">
      <c r="B10" s="195"/>
      <c r="C10" s="195"/>
      <c r="D10" s="194"/>
      <c r="E10" s="99"/>
      <c r="F10" s="8"/>
      <c r="G10" s="8"/>
      <c r="H10" s="104"/>
      <c r="I10" s="104"/>
      <c r="J10" s="104"/>
      <c r="K10" s="104"/>
      <c r="L10" s="104"/>
      <c r="M10" s="104"/>
      <c r="N10" s="104"/>
      <c r="O10" s="104"/>
      <c r="P10" s="104"/>
      <c r="Q10" s="104"/>
      <c r="R10" s="104"/>
      <c r="S10" s="104"/>
      <c r="T10" s="104"/>
      <c r="U10" s="104"/>
      <c r="V10" s="104"/>
      <c r="W10" s="104"/>
      <c r="X10" s="104"/>
      <c r="Y10" s="8"/>
      <c r="Z10" s="8"/>
      <c r="AA10" s="8"/>
      <c r="AB10" s="8"/>
      <c r="AC10" s="8"/>
      <c r="AD10" s="8"/>
      <c r="AE10" s="8"/>
      <c r="AF10" s="8"/>
      <c r="AG10" s="8"/>
      <c r="AH10" s="8"/>
      <c r="AI10" s="8"/>
      <c r="AJ10" s="8"/>
    </row>
    <row r="11" spans="2:36" ht="18">
      <c r="B11" s="192" t="s">
        <v>163</v>
      </c>
      <c r="C11" s="195"/>
      <c r="D11" s="194"/>
      <c r="E11" s="474">
        <f>'Opzione A'!F13</f>
        <v>100</v>
      </c>
      <c r="F11" s="474"/>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row>
    <row r="12" spans="2:36" ht="18">
      <c r="B12" s="192"/>
      <c r="C12" s="195"/>
      <c r="D12" s="194"/>
      <c r="E12" s="147"/>
      <c r="F12" s="147"/>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row>
    <row r="13" spans="2:36" ht="18">
      <c r="B13" s="475" t="s">
        <v>128</v>
      </c>
      <c r="C13" s="475"/>
      <c r="D13" s="194"/>
      <c r="E13" s="476">
        <f>'Opzione A'!F15</f>
        <v>40878</v>
      </c>
      <c r="F13" s="476"/>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row>
    <row r="14" spans="2:36" ht="18">
      <c r="B14" s="196"/>
      <c r="C14" s="196"/>
      <c r="D14" s="194"/>
      <c r="E14" s="197"/>
      <c r="F14" s="147"/>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row>
    <row r="15" spans="2:36" ht="18">
      <c r="B15" s="475" t="s">
        <v>129</v>
      </c>
      <c r="C15" s="475"/>
      <c r="D15" s="194"/>
      <c r="E15" s="476">
        <f>'Opzione A'!F17</f>
        <v>40909</v>
      </c>
      <c r="F15" s="476"/>
      <c r="G15" s="104"/>
      <c r="H15" s="105"/>
      <c r="I15" s="105"/>
      <c r="J15" s="105"/>
      <c r="K15" s="105"/>
      <c r="L15" s="105"/>
      <c r="M15" s="105"/>
      <c r="N15" s="105"/>
      <c r="O15" s="105"/>
      <c r="P15" s="105"/>
      <c r="Q15" s="105"/>
      <c r="R15" s="12"/>
      <c r="S15" s="12"/>
      <c r="T15" s="8"/>
      <c r="U15" s="8"/>
      <c r="V15" s="8"/>
      <c r="W15" s="8"/>
      <c r="X15" s="8"/>
      <c r="Y15" s="8"/>
      <c r="Z15" s="8"/>
      <c r="AA15" s="8"/>
      <c r="AB15" s="8"/>
      <c r="AC15" s="8"/>
      <c r="AD15" s="8"/>
      <c r="AE15" s="8"/>
      <c r="AF15" s="8"/>
      <c r="AG15" s="8"/>
      <c r="AH15" s="8"/>
      <c r="AI15" s="8"/>
      <c r="AJ15" s="8"/>
    </row>
    <row r="16" spans="2:36" ht="18">
      <c r="B16" s="196"/>
      <c r="C16" s="196"/>
      <c r="D16" s="198"/>
      <c r="E16" s="198"/>
      <c r="F16" s="105"/>
      <c r="G16" s="104"/>
      <c r="H16" s="105"/>
      <c r="I16" s="105"/>
      <c r="J16" s="105"/>
      <c r="K16" s="105"/>
      <c r="L16" s="105"/>
      <c r="M16" s="105"/>
      <c r="N16" s="105"/>
      <c r="O16" s="105"/>
      <c r="P16" s="105"/>
      <c r="Q16" s="105"/>
      <c r="R16" s="12"/>
      <c r="S16" s="12"/>
      <c r="T16" s="8"/>
      <c r="U16" s="8"/>
      <c r="V16" s="8"/>
      <c r="W16" s="8"/>
      <c r="X16" s="8"/>
      <c r="Y16" s="8"/>
      <c r="Z16" s="8"/>
      <c r="AA16" s="8"/>
      <c r="AB16" s="8"/>
      <c r="AC16" s="8"/>
      <c r="AD16" s="8"/>
      <c r="AE16" s="8"/>
      <c r="AF16" s="8"/>
      <c r="AG16" s="8"/>
      <c r="AH16" s="8"/>
      <c r="AI16" s="8"/>
      <c r="AJ16" s="8"/>
    </row>
    <row r="17" spans="2:36" ht="18" hidden="1">
      <c r="B17" s="196"/>
      <c r="C17" s="196"/>
      <c r="D17" s="198"/>
      <c r="E17" s="198"/>
      <c r="F17" s="105"/>
      <c r="G17" s="104"/>
      <c r="H17" s="105"/>
      <c r="I17" s="105"/>
      <c r="J17" s="105"/>
      <c r="K17" s="105"/>
      <c r="L17" s="105"/>
      <c r="M17" s="105"/>
      <c r="N17" s="105"/>
      <c r="O17" s="105"/>
      <c r="P17" s="105"/>
      <c r="Q17" s="105"/>
      <c r="R17" s="12"/>
      <c r="S17" s="12"/>
      <c r="T17" s="8"/>
      <c r="U17" s="8"/>
      <c r="V17" s="8"/>
      <c r="W17" s="8"/>
      <c r="X17" s="8"/>
      <c r="Y17" s="8"/>
      <c r="Z17" s="8"/>
      <c r="AA17" s="8"/>
      <c r="AB17" s="8"/>
      <c r="AC17" s="8"/>
      <c r="AD17" s="8"/>
      <c r="AE17" s="8"/>
      <c r="AF17" s="8"/>
      <c r="AG17" s="8"/>
      <c r="AH17" s="8"/>
      <c r="AI17" s="8"/>
      <c r="AJ17" s="8"/>
    </row>
    <row r="18" spans="2:36" ht="18" hidden="1">
      <c r="B18" s="196"/>
      <c r="C18" s="196"/>
      <c r="D18" s="198"/>
      <c r="E18" s="198"/>
      <c r="F18" s="105"/>
      <c r="G18" s="104"/>
      <c r="H18" s="105"/>
      <c r="I18" s="105"/>
      <c r="J18" s="105"/>
      <c r="K18" s="105"/>
      <c r="L18" s="105"/>
      <c r="M18" s="105"/>
      <c r="N18" s="105"/>
      <c r="O18" s="105"/>
      <c r="P18" s="105"/>
      <c r="Q18" s="105"/>
      <c r="R18" s="12"/>
      <c r="S18" s="12"/>
      <c r="T18" s="8"/>
      <c r="U18" s="8"/>
      <c r="V18" s="8"/>
      <c r="W18" s="8"/>
      <c r="X18" s="8"/>
      <c r="Y18" s="8"/>
      <c r="Z18" s="8"/>
      <c r="AA18" s="8"/>
      <c r="AB18" s="8"/>
      <c r="AC18" s="8"/>
      <c r="AD18" s="8"/>
      <c r="AE18" s="8"/>
      <c r="AF18" s="8"/>
      <c r="AG18" s="8"/>
      <c r="AH18" s="8"/>
      <c r="AI18" s="8"/>
      <c r="AJ18" s="8"/>
    </row>
    <row r="19" spans="1:36" ht="21">
      <c r="A19" s="11"/>
      <c r="B19" s="537" t="s">
        <v>144</v>
      </c>
      <c r="C19" s="537"/>
      <c r="D19" s="537"/>
      <c r="E19" s="537"/>
      <c r="F19" s="537"/>
      <c r="G19" s="537"/>
      <c r="H19" s="537"/>
      <c r="I19" s="537"/>
      <c r="J19" s="537"/>
      <c r="K19" s="537"/>
      <c r="L19" s="537"/>
      <c r="M19" s="537"/>
      <c r="N19" s="537"/>
      <c r="O19" s="537"/>
      <c r="P19" s="537"/>
      <c r="Q19" s="537"/>
      <c r="R19" s="11"/>
      <c r="S19" s="11"/>
      <c r="T19" s="11"/>
      <c r="U19" s="11"/>
      <c r="V19" s="11"/>
      <c r="W19" s="11"/>
      <c r="X19" s="8"/>
      <c r="Y19" s="8"/>
      <c r="Z19" s="8"/>
      <c r="AA19" s="8"/>
      <c r="AB19" s="8"/>
      <c r="AC19" s="8"/>
      <c r="AD19" s="8"/>
      <c r="AE19" s="8"/>
      <c r="AF19" s="8"/>
      <c r="AG19" s="8"/>
      <c r="AH19" s="8"/>
      <c r="AI19" s="8"/>
      <c r="AJ19" s="8"/>
    </row>
    <row r="20" spans="1:37" s="143" customFormat="1" ht="18">
      <c r="A20" s="99"/>
      <c r="B20" s="147"/>
      <c r="C20" s="99"/>
      <c r="D20" s="99"/>
      <c r="E20" s="99"/>
      <c r="F20" s="99"/>
      <c r="G20" s="99"/>
      <c r="H20" s="99"/>
      <c r="I20" s="99"/>
      <c r="J20" s="99"/>
      <c r="K20" s="99"/>
      <c r="L20" s="99"/>
      <c r="M20" s="99"/>
      <c r="N20" s="99"/>
      <c r="O20" s="99"/>
      <c r="P20" s="99"/>
      <c r="Q20" s="99"/>
      <c r="R20" s="149"/>
      <c r="S20" s="149"/>
      <c r="T20" s="149"/>
      <c r="U20" s="149"/>
      <c r="V20" s="149"/>
      <c r="W20" s="125"/>
      <c r="X20" s="142"/>
      <c r="Y20" s="142"/>
      <c r="Z20" s="142"/>
      <c r="AA20" s="142"/>
      <c r="AB20" s="142"/>
      <c r="AC20" s="142"/>
      <c r="AD20" s="142"/>
      <c r="AE20" s="142"/>
      <c r="AF20" s="142"/>
      <c r="AG20" s="142"/>
      <c r="AH20" s="142"/>
      <c r="AI20" s="142"/>
      <c r="AJ20" s="142"/>
      <c r="AK20" s="142"/>
    </row>
    <row r="21" spans="1:37" s="143" customFormat="1" ht="30" customHeight="1">
      <c r="A21" s="99"/>
      <c r="B21" s="470" t="s">
        <v>85</v>
      </c>
      <c r="C21" s="141" t="s">
        <v>83</v>
      </c>
      <c r="D21" s="141" t="s">
        <v>101</v>
      </c>
      <c r="E21" s="141" t="s">
        <v>102</v>
      </c>
      <c r="F21" s="141" t="s">
        <v>106</v>
      </c>
      <c r="G21" s="141" t="s">
        <v>3</v>
      </c>
      <c r="H21" s="141" t="s">
        <v>4</v>
      </c>
      <c r="I21" s="141" t="s">
        <v>5</v>
      </c>
      <c r="J21" s="141" t="s">
        <v>6</v>
      </c>
      <c r="K21" s="141" t="s">
        <v>103</v>
      </c>
      <c r="L21" s="141" t="s">
        <v>8</v>
      </c>
      <c r="M21" s="141" t="s">
        <v>9</v>
      </c>
      <c r="N21" s="141" t="s">
        <v>10</v>
      </c>
      <c r="O21" s="141" t="s">
        <v>11</v>
      </c>
      <c r="P21" s="141" t="s">
        <v>12</v>
      </c>
      <c r="Q21" s="141" t="s">
        <v>13</v>
      </c>
      <c r="R21" s="141" t="s">
        <v>14</v>
      </c>
      <c r="S21" s="199"/>
      <c r="T21" s="144"/>
      <c r="U21" s="144"/>
      <c r="V21" s="144"/>
      <c r="W21" s="144"/>
      <c r="X21" s="144"/>
      <c r="Y21" s="144"/>
      <c r="Z21" s="144"/>
      <c r="AA21" s="144"/>
      <c r="AB21" s="144"/>
      <c r="AC21" s="142"/>
      <c r="AD21" s="142"/>
      <c r="AE21" s="142"/>
      <c r="AF21" s="142"/>
      <c r="AG21" s="142"/>
      <c r="AH21" s="142"/>
      <c r="AI21" s="142"/>
      <c r="AJ21" s="142"/>
      <c r="AK21" s="156"/>
    </row>
    <row r="22" spans="1:37" s="143" customFormat="1" ht="21.75" customHeight="1">
      <c r="A22" s="99"/>
      <c r="B22" s="171" t="s">
        <v>107</v>
      </c>
      <c r="C22" s="200" t="s">
        <v>84</v>
      </c>
      <c r="D22" s="477" t="s">
        <v>47</v>
      </c>
      <c r="E22" s="478"/>
      <c r="F22" s="478"/>
      <c r="G22" s="478"/>
      <c r="H22" s="478"/>
      <c r="I22" s="478"/>
      <c r="J22" s="478"/>
      <c r="K22" s="478"/>
      <c r="L22" s="479"/>
      <c r="M22" s="477" t="s">
        <v>82</v>
      </c>
      <c r="N22" s="478"/>
      <c r="O22" s="478"/>
      <c r="P22" s="478"/>
      <c r="Q22" s="478"/>
      <c r="R22" s="479"/>
      <c r="S22" s="201"/>
      <c r="T22" s="144"/>
      <c r="U22" s="144"/>
      <c r="V22" s="144"/>
      <c r="W22" s="142"/>
      <c r="X22" s="142"/>
      <c r="Y22" s="142"/>
      <c r="Z22" s="142"/>
      <c r="AA22" s="142"/>
      <c r="AB22" s="142"/>
      <c r="AC22" s="142"/>
      <c r="AD22" s="142"/>
      <c r="AE22" s="142"/>
      <c r="AF22" s="142"/>
      <c r="AG22" s="142"/>
      <c r="AH22" s="142"/>
      <c r="AI22" s="142"/>
      <c r="AJ22" s="142"/>
      <c r="AK22" s="145"/>
    </row>
    <row r="23" spans="1:54" s="143" customFormat="1" ht="24.75" customHeight="1">
      <c r="A23" s="142"/>
      <c r="B23" s="157">
        <f>'Opzione A'!F21</f>
        <v>400</v>
      </c>
      <c r="C23" s="157">
        <f>'Opzione A'!C25</f>
        <v>2.85</v>
      </c>
      <c r="D23" s="157">
        <f>'Opzione A'!D25</f>
        <v>14</v>
      </c>
      <c r="E23" s="157">
        <f>'Opzione A'!E25</f>
        <v>1</v>
      </c>
      <c r="F23" s="157">
        <f>'Opzione A'!F25</f>
        <v>1</v>
      </c>
      <c r="G23" s="157">
        <f>'Opzione A'!G25</f>
        <v>8</v>
      </c>
      <c r="H23" s="157">
        <f>'Opzione A'!H25</f>
        <v>4</v>
      </c>
      <c r="I23" s="157">
        <f>'Opzione A'!I25</f>
        <v>1.5</v>
      </c>
      <c r="J23" s="157">
        <f>'Opzione A'!J25</f>
        <v>8</v>
      </c>
      <c r="K23" s="157">
        <f>'Opzione A'!K25</f>
        <v>1.99</v>
      </c>
      <c r="L23" s="157">
        <f>'Opzione A'!L25</f>
        <v>8.01</v>
      </c>
      <c r="M23" s="157">
        <f>'Opzione A'!M25</f>
        <v>14.99</v>
      </c>
      <c r="N23" s="157">
        <f>'Opzione A'!N25</f>
        <v>20</v>
      </c>
      <c r="O23" s="157">
        <f>'Opzione A'!O25</f>
        <v>9.99</v>
      </c>
      <c r="P23" s="157">
        <f>'Opzione A'!P25</f>
        <v>5</v>
      </c>
      <c r="Q23" s="157">
        <f>'Opzione A'!Q25</f>
        <v>9.99</v>
      </c>
      <c r="R23" s="157">
        <f>'Opzione A'!R25</f>
        <v>1</v>
      </c>
      <c r="S23" s="186"/>
      <c r="T23" s="144"/>
      <c r="U23" s="144"/>
      <c r="V23" s="144"/>
      <c r="W23" s="125"/>
      <c r="X23" s="125"/>
      <c r="Y23" s="125"/>
      <c r="Z23" s="125"/>
      <c r="AA23" s="125"/>
      <c r="AB23" s="125"/>
      <c r="AC23" s="125"/>
      <c r="AD23" s="125"/>
      <c r="AE23" s="125"/>
      <c r="AF23" s="125"/>
      <c r="AG23" s="125"/>
      <c r="AH23" s="142"/>
      <c r="AI23" s="142"/>
      <c r="AJ23" s="142"/>
      <c r="AK23" s="202"/>
      <c r="AL23" s="126"/>
      <c r="AM23" s="126"/>
      <c r="AN23" s="126"/>
      <c r="AO23" s="126"/>
      <c r="AP23" s="126"/>
      <c r="AQ23" s="126"/>
      <c r="AR23" s="126"/>
      <c r="AS23" s="126"/>
      <c r="AT23" s="126"/>
      <c r="AU23" s="126"/>
      <c r="AV23" s="203"/>
      <c r="AW23" s="203"/>
      <c r="AX23" s="203"/>
      <c r="AY23" s="203"/>
      <c r="AZ23" s="203"/>
      <c r="BA23" s="203"/>
      <c r="BB23" s="203"/>
    </row>
    <row r="24" spans="2:55" ht="15.75">
      <c r="B24" s="109"/>
      <c r="C24" s="109"/>
      <c r="D24" s="109"/>
      <c r="E24" s="109"/>
      <c r="F24" s="109"/>
      <c r="G24" s="158"/>
      <c r="H24" s="158"/>
      <c r="I24" s="158"/>
      <c r="J24" s="158"/>
      <c r="K24" s="158"/>
      <c r="L24" s="158"/>
      <c r="M24" s="158"/>
      <c r="N24" s="158"/>
      <c r="O24" s="158"/>
      <c r="P24" s="158"/>
      <c r="Q24" s="158"/>
      <c r="R24" s="158"/>
      <c r="S24" s="158"/>
      <c r="T24" s="158"/>
      <c r="U24" s="158"/>
      <c r="V24" s="158"/>
      <c r="W24" s="158"/>
      <c r="X24" s="108"/>
      <c r="Y24" s="108"/>
      <c r="Z24" s="108"/>
      <c r="AA24" s="108"/>
      <c r="AB24" s="108"/>
      <c r="AC24" s="108"/>
      <c r="AD24" s="108"/>
      <c r="AE24" s="108"/>
      <c r="AF24" s="108"/>
      <c r="AG24" s="108"/>
      <c r="AH24" s="108"/>
      <c r="AI24" s="20"/>
      <c r="AJ24" s="20"/>
      <c r="AL24" s="204"/>
      <c r="AM24" s="112"/>
      <c r="AN24" s="112"/>
      <c r="AO24" s="112"/>
      <c r="AP24" s="112"/>
      <c r="AQ24" s="112"/>
      <c r="AR24" s="112"/>
      <c r="AS24" s="112"/>
      <c r="AT24" s="112"/>
      <c r="AU24" s="112"/>
      <c r="AV24" s="112"/>
      <c r="AW24" s="205"/>
      <c r="AX24" s="205"/>
      <c r="AY24" s="205"/>
      <c r="AZ24" s="205"/>
      <c r="BA24" s="205"/>
      <c r="BB24" s="205"/>
      <c r="BC24" s="206"/>
    </row>
    <row r="25" spans="1:36" ht="18">
      <c r="A25" s="11"/>
      <c r="B25" s="537" t="s">
        <v>164</v>
      </c>
      <c r="C25" s="537"/>
      <c r="D25" s="537"/>
      <c r="E25" s="537"/>
      <c r="F25" s="537"/>
      <c r="G25" s="537"/>
      <c r="H25" s="537"/>
      <c r="I25" s="537"/>
      <c r="J25" s="537"/>
      <c r="K25" s="537"/>
      <c r="L25" s="537"/>
      <c r="M25" s="448"/>
      <c r="N25" s="448"/>
      <c r="O25" s="448"/>
      <c r="P25" s="448"/>
      <c r="Q25" s="448"/>
      <c r="R25" s="11"/>
      <c r="S25" s="11"/>
      <c r="T25" s="11"/>
      <c r="U25" s="11"/>
      <c r="V25" s="11"/>
      <c r="W25" s="11"/>
      <c r="X25" s="8"/>
      <c r="Y25" s="8"/>
      <c r="Z25" s="8"/>
      <c r="AA25" s="8"/>
      <c r="AB25" s="8"/>
      <c r="AC25" s="8"/>
      <c r="AD25" s="8"/>
      <c r="AE25" s="8"/>
      <c r="AF25" s="8"/>
      <c r="AG25" s="8"/>
      <c r="AH25" s="8"/>
      <c r="AI25" s="8"/>
      <c r="AJ25" s="8"/>
    </row>
    <row r="26" spans="1:37" s="143" customFormat="1" ht="18">
      <c r="A26" s="99"/>
      <c r="B26" s="147"/>
      <c r="C26" s="99"/>
      <c r="D26" s="99"/>
      <c r="E26" s="99"/>
      <c r="F26" s="99"/>
      <c r="G26" s="99"/>
      <c r="H26" s="99"/>
      <c r="I26" s="99"/>
      <c r="J26" s="99"/>
      <c r="K26" s="99"/>
      <c r="L26" s="99"/>
      <c r="M26" s="99"/>
      <c r="N26" s="99"/>
      <c r="O26" s="99"/>
      <c r="P26" s="99"/>
      <c r="Q26" s="99"/>
      <c r="R26" s="149"/>
      <c r="S26" s="149"/>
      <c r="T26" s="149"/>
      <c r="U26" s="149"/>
      <c r="V26" s="149"/>
      <c r="W26" s="125"/>
      <c r="X26" s="142"/>
      <c r="Y26" s="142"/>
      <c r="Z26" s="142"/>
      <c r="AA26" s="142"/>
      <c r="AB26" s="142"/>
      <c r="AC26" s="142"/>
      <c r="AD26" s="142"/>
      <c r="AE26" s="142"/>
      <c r="AF26" s="142"/>
      <c r="AG26" s="142"/>
      <c r="AH26" s="142"/>
      <c r="AI26" s="142"/>
      <c r="AJ26" s="142"/>
      <c r="AK26" s="142"/>
    </row>
    <row r="27" spans="1:37" s="143" customFormat="1" ht="30" customHeight="1">
      <c r="A27" s="99"/>
      <c r="B27" s="141" t="s">
        <v>83</v>
      </c>
      <c r="C27" s="141" t="s">
        <v>118</v>
      </c>
      <c r="D27" s="141" t="s">
        <v>101</v>
      </c>
      <c r="E27" s="141" t="s">
        <v>102</v>
      </c>
      <c r="F27" s="141" t="s">
        <v>106</v>
      </c>
      <c r="G27" s="141" t="s">
        <v>3</v>
      </c>
      <c r="H27" s="141" t="s">
        <v>4</v>
      </c>
      <c r="I27" s="141" t="s">
        <v>5</v>
      </c>
      <c r="J27" s="141" t="s">
        <v>6</v>
      </c>
      <c r="K27" s="141" t="s">
        <v>103</v>
      </c>
      <c r="L27" s="141" t="s">
        <v>8</v>
      </c>
      <c r="M27" s="141" t="s">
        <v>9</v>
      </c>
      <c r="N27" s="141" t="s">
        <v>10</v>
      </c>
      <c r="O27" s="141" t="s">
        <v>11</v>
      </c>
      <c r="P27" s="141" t="s">
        <v>12</v>
      </c>
      <c r="Q27" s="141" t="s">
        <v>13</v>
      </c>
      <c r="R27" s="141" t="s">
        <v>14</v>
      </c>
      <c r="S27" s="125"/>
      <c r="T27" s="125"/>
      <c r="U27" s="199"/>
      <c r="V27" s="199"/>
      <c r="W27" s="125"/>
      <c r="X27" s="144"/>
      <c r="Y27" s="144"/>
      <c r="Z27" s="144"/>
      <c r="AA27" s="144"/>
      <c r="AB27" s="144"/>
      <c r="AC27" s="142"/>
      <c r="AD27" s="142"/>
      <c r="AE27" s="142"/>
      <c r="AF27" s="142"/>
      <c r="AG27" s="142"/>
      <c r="AH27" s="142"/>
      <c r="AI27" s="142"/>
      <c r="AJ27" s="142"/>
      <c r="AK27" s="156"/>
    </row>
    <row r="28" spans="1:37" s="143" customFormat="1" ht="21.75" customHeight="1">
      <c r="A28" s="99"/>
      <c r="B28" s="200" t="s">
        <v>84</v>
      </c>
      <c r="C28" s="207"/>
      <c r="D28" s="477" t="s">
        <v>47</v>
      </c>
      <c r="E28" s="478"/>
      <c r="F28" s="478"/>
      <c r="G28" s="478"/>
      <c r="H28" s="478"/>
      <c r="I28" s="478"/>
      <c r="J28" s="478"/>
      <c r="K28" s="478"/>
      <c r="L28" s="479"/>
      <c r="M28" s="477" t="s">
        <v>82</v>
      </c>
      <c r="N28" s="478"/>
      <c r="O28" s="478"/>
      <c r="P28" s="478"/>
      <c r="Q28" s="478"/>
      <c r="R28" s="479"/>
      <c r="S28" s="125"/>
      <c r="T28" s="125"/>
      <c r="U28" s="187"/>
      <c r="V28" s="201"/>
      <c r="W28" s="125"/>
      <c r="X28" s="142"/>
      <c r="Y28" s="142"/>
      <c r="Z28" s="142"/>
      <c r="AA28" s="142"/>
      <c r="AB28" s="142"/>
      <c r="AC28" s="142"/>
      <c r="AD28" s="142"/>
      <c r="AE28" s="142"/>
      <c r="AF28" s="142"/>
      <c r="AG28" s="142"/>
      <c r="AH28" s="142"/>
      <c r="AI28" s="142"/>
      <c r="AJ28" s="142"/>
      <c r="AK28" s="145"/>
    </row>
    <row r="29" spans="1:54" s="143" customFormat="1" ht="24.75" customHeight="1">
      <c r="A29" s="142"/>
      <c r="B29" s="157">
        <f>'Opzione A'!C31</f>
        <v>1.3754396041857964</v>
      </c>
      <c r="C29" s="157">
        <f>'Opzione A'!D31</f>
        <v>1.85</v>
      </c>
      <c r="D29" s="157">
        <f>'Opzione A'!E31</f>
        <v>0</v>
      </c>
      <c r="E29" s="157">
        <f>'Opzione A'!F31</f>
        <v>0</v>
      </c>
      <c r="F29" s="157">
        <f>'Opzione A'!G31</f>
        <v>0</v>
      </c>
      <c r="G29" s="157">
        <f>'Opzione A'!H31</f>
        <v>0</v>
      </c>
      <c r="H29" s="157">
        <f>'Opzione A'!I31</f>
        <v>1.4970059880239521</v>
      </c>
      <c r="I29" s="157">
        <f>'Opzione A'!J31</f>
        <v>0.7403751233958539</v>
      </c>
      <c r="J29" s="157">
        <f>'Opzione A'!K31</f>
        <v>8.00354940016877</v>
      </c>
      <c r="K29" s="157">
        <f>'Opzione A'!L31</f>
        <v>1</v>
      </c>
      <c r="L29" s="157">
        <f>'Opzione A'!M31</f>
        <v>8.0060891382178</v>
      </c>
      <c r="M29" s="157">
        <f>'Opzione A'!N31</f>
        <v>1.2533572068039394</v>
      </c>
      <c r="N29" s="157">
        <f>'Opzione A'!O31</f>
        <v>0</v>
      </c>
      <c r="O29" s="157">
        <f>'Opzione A'!P31</f>
        <v>0.15735641227380015</v>
      </c>
      <c r="P29" s="157">
        <f>'Opzione A'!Q31</f>
        <v>1.0706638115631695</v>
      </c>
      <c r="Q29" s="157">
        <f>'Opzione A'!R31</f>
        <v>0</v>
      </c>
      <c r="R29" s="157">
        <f>'Opzione A'!S31</f>
        <v>0</v>
      </c>
      <c r="S29" s="125"/>
      <c r="T29" s="125"/>
      <c r="U29" s="186"/>
      <c r="V29" s="186"/>
      <c r="W29" s="125"/>
      <c r="X29" s="125"/>
      <c r="Y29" s="125"/>
      <c r="Z29" s="125"/>
      <c r="AA29" s="125"/>
      <c r="AB29" s="125"/>
      <c r="AC29" s="125"/>
      <c r="AD29" s="125"/>
      <c r="AE29" s="125"/>
      <c r="AF29" s="125"/>
      <c r="AG29" s="125"/>
      <c r="AH29" s="142"/>
      <c r="AI29" s="142"/>
      <c r="AJ29" s="142"/>
      <c r="AK29" s="202"/>
      <c r="AL29" s="126"/>
      <c r="AM29" s="126"/>
      <c r="AN29" s="126"/>
      <c r="AO29" s="126"/>
      <c r="AP29" s="126"/>
      <c r="AQ29" s="126"/>
      <c r="AR29" s="126"/>
      <c r="AS29" s="126"/>
      <c r="AT29" s="126"/>
      <c r="AU29" s="126"/>
      <c r="AV29" s="203"/>
      <c r="AW29" s="203"/>
      <c r="AX29" s="203"/>
      <c r="AY29" s="203"/>
      <c r="AZ29" s="203"/>
      <c r="BA29" s="203"/>
      <c r="BB29" s="203"/>
    </row>
    <row r="30" spans="2:55" ht="42.75" customHeight="1">
      <c r="B30" s="123" t="s">
        <v>143</v>
      </c>
      <c r="C30" s="109"/>
      <c r="D30" s="109"/>
      <c r="E30" s="109"/>
      <c r="F30" s="109"/>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8"/>
      <c r="AJ30" s="8"/>
      <c r="AL30" s="204"/>
      <c r="AM30" s="112"/>
      <c r="AN30" s="112"/>
      <c r="AO30" s="112"/>
      <c r="AP30" s="112"/>
      <c r="AQ30" s="112"/>
      <c r="AR30" s="112"/>
      <c r="AS30" s="112"/>
      <c r="AT30" s="112"/>
      <c r="AU30" s="112"/>
      <c r="AV30" s="112"/>
      <c r="AW30" s="205"/>
      <c r="AX30" s="205"/>
      <c r="AY30" s="205"/>
      <c r="AZ30" s="205"/>
      <c r="BA30" s="205"/>
      <c r="BB30" s="205"/>
      <c r="BC30" s="206"/>
    </row>
    <row r="31" spans="1:55" s="143" customFormat="1" ht="28.5" customHeight="1">
      <c r="A31" s="142"/>
      <c r="B31" s="124" t="s">
        <v>145</v>
      </c>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42"/>
      <c r="AJ31" s="142"/>
      <c r="AK31" s="142"/>
      <c r="AL31" s="208"/>
      <c r="AM31" s="126"/>
      <c r="AN31" s="126"/>
      <c r="AO31" s="126"/>
      <c r="AP31" s="126"/>
      <c r="AQ31" s="126"/>
      <c r="AR31" s="126"/>
      <c r="AS31" s="126"/>
      <c r="AT31" s="126"/>
      <c r="AU31" s="126"/>
      <c r="AV31" s="126"/>
      <c r="AW31" s="203"/>
      <c r="AX31" s="203"/>
      <c r="AY31" s="203"/>
      <c r="AZ31" s="203"/>
      <c r="BA31" s="203"/>
      <c r="BB31" s="203"/>
      <c r="BC31" s="203"/>
    </row>
    <row r="32" spans="3:55" ht="11.25" customHeight="1">
      <c r="C32" s="194"/>
      <c r="D32" s="194"/>
      <c r="E32" s="194"/>
      <c r="F32" s="194"/>
      <c r="G32" s="194"/>
      <c r="H32" s="104"/>
      <c r="I32" s="104"/>
      <c r="J32" s="104"/>
      <c r="K32" s="104"/>
      <c r="L32" s="104"/>
      <c r="M32" s="104"/>
      <c r="N32" s="104"/>
      <c r="O32" s="104"/>
      <c r="P32" s="104"/>
      <c r="Q32" s="104"/>
      <c r="R32" s="109"/>
      <c r="S32" s="108"/>
      <c r="T32" s="108"/>
      <c r="U32" s="108"/>
      <c r="V32" s="108"/>
      <c r="W32" s="108"/>
      <c r="X32" s="108"/>
      <c r="Y32" s="108"/>
      <c r="Z32" s="108"/>
      <c r="AA32" s="108"/>
      <c r="AB32" s="108"/>
      <c r="AC32" s="108"/>
      <c r="AD32" s="108"/>
      <c r="AE32" s="108"/>
      <c r="AF32" s="108"/>
      <c r="AG32" s="108"/>
      <c r="AH32" s="108"/>
      <c r="AI32" s="20"/>
      <c r="AJ32" s="20"/>
      <c r="AL32" s="204"/>
      <c r="AM32" s="112"/>
      <c r="AN32" s="112"/>
      <c r="AO32" s="112"/>
      <c r="AP32" s="112"/>
      <c r="AQ32" s="112"/>
      <c r="AR32" s="112"/>
      <c r="AS32" s="112"/>
      <c r="AT32" s="112"/>
      <c r="AU32" s="112"/>
      <c r="AV32" s="112"/>
      <c r="AW32" s="205"/>
      <c r="AX32" s="205"/>
      <c r="AY32" s="205"/>
      <c r="AZ32" s="205"/>
      <c r="BA32" s="205"/>
      <c r="BB32" s="205"/>
      <c r="BC32" s="206"/>
    </row>
    <row r="33" spans="1:55" s="143" customFormat="1" ht="30" customHeight="1">
      <c r="A33" s="142"/>
      <c r="B33" s="585" t="s">
        <v>146</v>
      </c>
      <c r="C33" s="586"/>
      <c r="D33" s="587"/>
      <c r="E33" s="141" t="s">
        <v>45</v>
      </c>
      <c r="F33" s="141" t="s">
        <v>104</v>
      </c>
      <c r="G33" s="141" t="s">
        <v>105</v>
      </c>
      <c r="H33" s="141" t="s">
        <v>86</v>
      </c>
      <c r="I33" s="141" t="s">
        <v>87</v>
      </c>
      <c r="J33" s="141" t="s">
        <v>6</v>
      </c>
      <c r="K33" s="141" t="s">
        <v>103</v>
      </c>
      <c r="L33" s="141" t="s">
        <v>8</v>
      </c>
      <c r="M33" s="141" t="s">
        <v>9</v>
      </c>
      <c r="N33" s="141" t="s">
        <v>10</v>
      </c>
      <c r="O33" s="141" t="s">
        <v>11</v>
      </c>
      <c r="P33" s="141" t="s">
        <v>12</v>
      </c>
      <c r="Q33" s="141" t="s">
        <v>13</v>
      </c>
      <c r="R33" s="141" t="s">
        <v>14</v>
      </c>
      <c r="S33" s="170"/>
      <c r="T33" s="170"/>
      <c r="U33" s="146"/>
      <c r="V33" s="146"/>
      <c r="W33" s="146"/>
      <c r="X33" s="146"/>
      <c r="Y33" s="146"/>
      <c r="Z33" s="146"/>
      <c r="AA33" s="146"/>
      <c r="AB33" s="146"/>
      <c r="AC33" s="146"/>
      <c r="AD33" s="146"/>
      <c r="AE33" s="146"/>
      <c r="AF33" s="146"/>
      <c r="AG33" s="146"/>
      <c r="AH33" s="146"/>
      <c r="AI33" s="146"/>
      <c r="AJ33" s="146"/>
      <c r="AK33" s="142"/>
      <c r="AL33" s="208"/>
      <c r="AM33" s="126"/>
      <c r="AN33" s="126"/>
      <c r="AO33" s="126"/>
      <c r="AP33" s="126"/>
      <c r="AQ33" s="126"/>
      <c r="AR33" s="126"/>
      <c r="AS33" s="126"/>
      <c r="AT33" s="126"/>
      <c r="AU33" s="126"/>
      <c r="AV33" s="126"/>
      <c r="AW33" s="203"/>
      <c r="AX33" s="203"/>
      <c r="AY33" s="203"/>
      <c r="AZ33" s="203"/>
      <c r="BA33" s="203"/>
      <c r="BB33" s="203"/>
      <c r="BC33" s="203"/>
    </row>
    <row r="34" spans="1:55" s="213" customFormat="1" ht="39" customHeight="1">
      <c r="A34" s="174"/>
      <c r="B34" s="480" t="s">
        <v>248</v>
      </c>
      <c r="C34" s="572"/>
      <c r="D34" s="573"/>
      <c r="E34" s="175">
        <f>IF(((D23-D29+E23-E29)*($B$23*1000)*14.007/(1000000*$E$9)*10000)&lt;0,0,((D23-D29+E23-E29)*($B$23*1000)*14.007/(1000000*$E$9)*10000))</f>
        <v>840.4200000000001</v>
      </c>
      <c r="F34" s="175">
        <f>IF((($F$23-F29)*($B$23*1000)*30.974/(1000000*$E$9)*1/0.4364*10000)&lt;0,0,(($F$23-F29)*($B$23*1000)*30.974/(1000000*$E$9)*1/0.4364*10000))</f>
        <v>283.90467461044915</v>
      </c>
      <c r="G34" s="175">
        <f>IF((($G$23-G29)*($B$23*1000)*39.1/(1000000*$E$9)*1/0.83*10000)&lt;0,0,(($G$23-G29)*($B$23*1000)*39.1/(1000000*$E$9)*1/0.83*10000))</f>
        <v>1507.4698795180725</v>
      </c>
      <c r="H34" s="175">
        <f>IF((($H$23-H29)*($B$23*1000)*40.08/(1000000*$E$9)*1/0.715*10000)&lt;0,0,(($H$23-H29)*($B$23*1000)*40.08/(1000000*$E$9)*1/0.715*10000))</f>
        <v>561.2307692307692</v>
      </c>
      <c r="I34" s="175">
        <f>IF((($I$23-I29)*($B$23*1000)*24.312/(1000000*$E$9)*1/0.603*10000)&lt;0,0,(($I$23-I29)*($B$23*1000)*24.312/(1000000*$E$9)*1/0.603*10000))</f>
        <v>122.50746268656718</v>
      </c>
      <c r="J34" s="175">
        <f>IF((($J$23-J29)*($B$23*1000)*22.9898/(1000000*$E$9)*10000)&lt;0,0,(($J$23-J29)*($B$23*1000)*22.9898/(1000000*$E$9)*10000))</f>
        <v>0</v>
      </c>
      <c r="K34" s="175">
        <f>IF((($K$23-K29)*($B$23*1000)*32/(1000000*$E$9*0.4)*10000)&lt;0,0,(($K$23-K29)*($B$23*1000)*32/(1000000*$E$9*0.4)*10000))</f>
        <v>316.8</v>
      </c>
      <c r="L34" s="175">
        <f>IF((($L$23-L29)*($B$23*1000)*35.473/(1000000*$E$9)*10000)&lt;0,0,(($L$23-L29)*($B$23*1000)*35.473/(1000000*$E$9)*10000))</f>
        <v>0.5549200000000032</v>
      </c>
      <c r="M34" s="175">
        <f>IF((($M$23-M29)*($B$23*1000)*55.85/(1000000000*$E$9)*10000)&lt;0,0,(($M$23-M29)*($B$23*1000)*55.85/(1000000000*$E$9)*10000))</f>
        <v>3.0687660000000005</v>
      </c>
      <c r="N34" s="175">
        <f>IF((($N$23-N29)*($B$23*1000)*10.8/(1000000000*$E$9)*10000)&lt;0,0,(($N$23-N29)*($B$23*1000)*10.8/(1000000000*$E$9)*10000))</f>
        <v>0.864</v>
      </c>
      <c r="O34" s="175">
        <f>IF((($O$23-O29)*($B$23*1000)*63.55/(1000000000*$E$9)*10000)&lt;0,0,(($O$23-O29)*($B$23*1000)*63.55/(1000000000*$E$9)*10000))</f>
        <v>2.499458</v>
      </c>
      <c r="P34" s="175">
        <f>IF((($P$23-P29)*($B$23*1000)*65.38/(1000000000*$E$9)*10000),0,(($P$23-P29)*($B$23*1000)*65.38/(1000000000*$E$9)*10000))</f>
        <v>0</v>
      </c>
      <c r="Q34" s="175">
        <f>IF((($Q$23-Q29)*($B$23*1000)*54.94/(1000000000*$E$9)*10000),0,(($Q$23-Q29)*($B$23*1000)*54.94/(1000000000*$E$9)*10000))</f>
        <v>0</v>
      </c>
      <c r="R34" s="175">
        <f>IF((($R$23-R29)*($B$23*1000)*95.95/(1000000000*$E$9)*10000)&lt;0,0,(($R$23-R29)*($B$23*1000)*95.95/(1000000000*$E$9)*10000))</f>
        <v>0.38380000000000003</v>
      </c>
      <c r="S34" s="172"/>
      <c r="T34" s="172"/>
      <c r="U34" s="172"/>
      <c r="V34" s="173"/>
      <c r="W34" s="173"/>
      <c r="X34" s="173"/>
      <c r="Y34" s="173"/>
      <c r="Z34" s="173"/>
      <c r="AA34" s="173"/>
      <c r="AB34" s="173"/>
      <c r="AC34" s="173"/>
      <c r="AD34" s="173"/>
      <c r="AE34" s="173"/>
      <c r="AF34" s="173"/>
      <c r="AG34" s="173"/>
      <c r="AH34" s="173"/>
      <c r="AI34" s="174"/>
      <c r="AJ34" s="174"/>
      <c r="AK34" s="174"/>
      <c r="AL34" s="209"/>
      <c r="AM34" s="210"/>
      <c r="AN34" s="211"/>
      <c r="AO34" s="211"/>
      <c r="AP34" s="211"/>
      <c r="AQ34" s="211"/>
      <c r="AR34" s="211"/>
      <c r="AS34" s="211"/>
      <c r="AT34" s="211"/>
      <c r="AU34" s="211"/>
      <c r="AV34" s="211"/>
      <c r="AW34" s="212"/>
      <c r="AX34" s="212"/>
      <c r="AY34" s="212"/>
      <c r="AZ34" s="212"/>
      <c r="BA34" s="212"/>
      <c r="BB34" s="212"/>
      <c r="BC34" s="212"/>
    </row>
    <row r="35" spans="2:55" ht="39" customHeight="1">
      <c r="B35" s="480" t="s">
        <v>147</v>
      </c>
      <c r="C35" s="572"/>
      <c r="D35" s="573"/>
      <c r="E35" s="188">
        <f>IF(E34=0,"",$E$11/E34)</f>
        <v>0.11898812498512647</v>
      </c>
      <c r="F35" s="188">
        <f aca="true" t="shared" si="0" ref="F35:R35">IF(F34=0,"",$E$11/F34)</f>
        <v>0.3522309033382837</v>
      </c>
      <c r="G35" s="188">
        <f t="shared" si="0"/>
        <v>0.06633631713554987</v>
      </c>
      <c r="H35" s="188">
        <f t="shared" si="0"/>
        <v>0.17817982456140352</v>
      </c>
      <c r="I35" s="188">
        <f t="shared" si="0"/>
        <v>0.8162768031189083</v>
      </c>
      <c r="J35" s="188">
        <f t="shared" si="0"/>
      </c>
      <c r="K35" s="188">
        <f t="shared" si="0"/>
        <v>0.31565656565656564</v>
      </c>
      <c r="L35" s="188">
        <f t="shared" si="0"/>
        <v>180.20615584228253</v>
      </c>
      <c r="M35" s="188">
        <f t="shared" si="0"/>
        <v>32.58638814428991</v>
      </c>
      <c r="N35" s="188">
        <f t="shared" si="0"/>
        <v>115.74074074074075</v>
      </c>
      <c r="O35" s="188">
        <f t="shared" si="0"/>
        <v>40.00867388049729</v>
      </c>
      <c r="P35" s="188">
        <f t="shared" si="0"/>
      </c>
      <c r="Q35" s="188">
        <f t="shared" si="0"/>
      </c>
      <c r="R35" s="188">
        <f t="shared" si="0"/>
        <v>260.55237102657634</v>
      </c>
      <c r="S35" s="103"/>
      <c r="T35" s="103"/>
      <c r="U35" s="103"/>
      <c r="V35" s="104"/>
      <c r="W35" s="104"/>
      <c r="X35" s="104"/>
      <c r="Y35" s="104"/>
      <c r="Z35" s="104"/>
      <c r="AA35" s="104"/>
      <c r="AB35" s="104"/>
      <c r="AC35" s="104"/>
      <c r="AD35" s="104"/>
      <c r="AE35" s="104"/>
      <c r="AF35" s="104"/>
      <c r="AG35" s="104"/>
      <c r="AH35" s="104"/>
      <c r="AI35" s="8"/>
      <c r="AJ35" s="8"/>
      <c r="AL35" s="204"/>
      <c r="AM35" s="205"/>
      <c r="AN35" s="214"/>
      <c r="AO35" s="214"/>
      <c r="AP35" s="214"/>
      <c r="AQ35" s="214"/>
      <c r="AR35" s="214"/>
      <c r="AS35" s="214"/>
      <c r="AT35" s="214"/>
      <c r="AU35" s="214"/>
      <c r="AV35" s="214"/>
      <c r="AW35" s="206"/>
      <c r="AX35" s="206"/>
      <c r="AY35" s="206"/>
      <c r="AZ35" s="206"/>
      <c r="BA35" s="206"/>
      <c r="BB35" s="206"/>
      <c r="BC35" s="206"/>
    </row>
    <row r="36" spans="2:55" ht="15">
      <c r="B36" s="194"/>
      <c r="C36" s="194"/>
      <c r="D36" s="194"/>
      <c r="E36" s="215"/>
      <c r="F36" s="215"/>
      <c r="G36" s="215"/>
      <c r="H36" s="215"/>
      <c r="I36" s="215"/>
      <c r="J36" s="215"/>
      <c r="K36" s="215"/>
      <c r="L36" s="215"/>
      <c r="M36" s="215"/>
      <c r="N36" s="215"/>
      <c r="O36" s="215"/>
      <c r="P36" s="215"/>
      <c r="Q36" s="215"/>
      <c r="R36" s="215"/>
      <c r="S36" s="104"/>
      <c r="T36" s="104"/>
      <c r="U36" s="104"/>
      <c r="V36" s="104"/>
      <c r="W36" s="104"/>
      <c r="X36" s="104"/>
      <c r="Y36" s="104"/>
      <c r="Z36" s="104"/>
      <c r="AA36" s="104"/>
      <c r="AB36" s="104"/>
      <c r="AC36" s="104"/>
      <c r="AD36" s="104"/>
      <c r="AE36" s="104"/>
      <c r="AF36" s="104"/>
      <c r="AG36" s="104"/>
      <c r="AH36" s="104"/>
      <c r="AI36" s="8"/>
      <c r="AJ36" s="8"/>
      <c r="AL36" s="204"/>
      <c r="AM36" s="205"/>
      <c r="AN36" s="214"/>
      <c r="AO36" s="214"/>
      <c r="AP36" s="214"/>
      <c r="AQ36" s="214"/>
      <c r="AR36" s="214"/>
      <c r="AS36" s="214"/>
      <c r="AT36" s="214"/>
      <c r="AU36" s="214"/>
      <c r="AV36" s="214"/>
      <c r="AW36" s="206"/>
      <c r="AX36" s="206"/>
      <c r="AY36" s="206"/>
      <c r="AZ36" s="206"/>
      <c r="BA36" s="206"/>
      <c r="BB36" s="206"/>
      <c r="BC36" s="206"/>
    </row>
    <row r="37" spans="1:55" s="242" customFormat="1" ht="21.75" customHeight="1">
      <c r="A37" s="240"/>
      <c r="B37" s="574" t="s">
        <v>223</v>
      </c>
      <c r="C37" s="574"/>
      <c r="D37" s="574"/>
      <c r="E37" s="574"/>
      <c r="F37" s="574"/>
      <c r="G37" s="462">
        <f>'Opzione A'!M21</f>
        <v>0.9975</v>
      </c>
      <c r="H37" s="463" t="s">
        <v>222</v>
      </c>
      <c r="I37" s="575" t="s">
        <v>221</v>
      </c>
      <c r="J37" s="575"/>
      <c r="K37" s="575"/>
      <c r="L37" s="575"/>
      <c r="M37" s="464">
        <f>G37*B23</f>
        <v>399</v>
      </c>
      <c r="N37" s="465" t="s">
        <v>224</v>
      </c>
      <c r="O37" s="261">
        <f>M37/E9*10000</f>
        <v>3990</v>
      </c>
      <c r="P37" s="261" t="s">
        <v>88</v>
      </c>
      <c r="Q37" s="260"/>
      <c r="R37" s="244"/>
      <c r="S37" s="244"/>
      <c r="T37" s="254"/>
      <c r="U37" s="252"/>
      <c r="V37" s="252"/>
      <c r="W37" s="252"/>
      <c r="X37" s="252"/>
      <c r="Y37" s="252"/>
      <c r="Z37" s="252"/>
      <c r="AA37" s="252"/>
      <c r="AB37" s="252"/>
      <c r="AC37" s="252"/>
      <c r="AD37" s="252"/>
      <c r="AE37" s="252"/>
      <c r="AF37" s="252"/>
      <c r="AG37" s="252"/>
      <c r="AH37" s="252"/>
      <c r="AI37" s="240"/>
      <c r="AJ37" s="240"/>
      <c r="AK37" s="240"/>
      <c r="AL37" s="466"/>
      <c r="AM37" s="467"/>
      <c r="AN37" s="468"/>
      <c r="AO37" s="468"/>
      <c r="AP37" s="468"/>
      <c r="AQ37" s="468"/>
      <c r="AR37" s="468"/>
      <c r="AS37" s="468"/>
      <c r="AT37" s="468"/>
      <c r="AU37" s="468"/>
      <c r="AV37" s="468"/>
      <c r="AW37" s="467"/>
      <c r="AX37" s="467"/>
      <c r="AY37" s="467"/>
      <c r="AZ37" s="467"/>
      <c r="BA37" s="467"/>
      <c r="BB37" s="467"/>
      <c r="BC37" s="467"/>
    </row>
    <row r="38" spans="1:55" s="143" customFormat="1" ht="18">
      <c r="A38" s="125"/>
      <c r="B38" s="144"/>
      <c r="C38" s="144"/>
      <c r="D38" s="144"/>
      <c r="E38" s="144"/>
      <c r="F38" s="144"/>
      <c r="G38" s="144"/>
      <c r="H38" s="144"/>
      <c r="J38" s="144"/>
      <c r="K38" s="148"/>
      <c r="L38" s="125"/>
      <c r="M38" s="125"/>
      <c r="N38" s="125"/>
      <c r="O38" s="125"/>
      <c r="P38" s="576"/>
      <c r="Q38" s="576"/>
      <c r="R38" s="577"/>
      <c r="S38" s="577"/>
      <c r="T38" s="125"/>
      <c r="U38" s="125"/>
      <c r="V38" s="125"/>
      <c r="W38" s="125"/>
      <c r="X38" s="125"/>
      <c r="Y38" s="125"/>
      <c r="Z38" s="125"/>
      <c r="AA38" s="125"/>
      <c r="AB38" s="125"/>
      <c r="AC38" s="125"/>
      <c r="AD38" s="125"/>
      <c r="AE38" s="125"/>
      <c r="AF38" s="125"/>
      <c r="AG38" s="125"/>
      <c r="AH38" s="125"/>
      <c r="AI38" s="142"/>
      <c r="AJ38" s="142"/>
      <c r="AK38" s="142"/>
      <c r="AL38" s="208"/>
      <c r="AM38" s="203"/>
      <c r="AN38" s="217"/>
      <c r="AO38" s="217"/>
      <c r="AP38" s="217"/>
      <c r="AQ38" s="217"/>
      <c r="AR38" s="217"/>
      <c r="AS38" s="217"/>
      <c r="AT38" s="217"/>
      <c r="AU38" s="217"/>
      <c r="AV38" s="217"/>
      <c r="AW38" s="203"/>
      <c r="AX38" s="203"/>
      <c r="AY38" s="203"/>
      <c r="AZ38" s="203"/>
      <c r="BA38" s="203"/>
      <c r="BB38" s="203"/>
      <c r="BC38" s="203"/>
    </row>
    <row r="39" spans="1:55" s="143" customFormat="1" ht="18">
      <c r="A39" s="125"/>
      <c r="B39" s="170"/>
      <c r="C39" s="170"/>
      <c r="D39" s="578"/>
      <c r="E39" s="578"/>
      <c r="F39" s="170"/>
      <c r="G39" s="144"/>
      <c r="H39" s="579"/>
      <c r="I39" s="579"/>
      <c r="J39" s="170"/>
      <c r="K39" s="148"/>
      <c r="L39" s="125"/>
      <c r="M39" s="125"/>
      <c r="N39" s="125"/>
      <c r="O39" s="125"/>
      <c r="P39" s="576"/>
      <c r="Q39" s="576"/>
      <c r="R39" s="577"/>
      <c r="S39" s="577"/>
      <c r="T39" s="125"/>
      <c r="U39" s="125"/>
      <c r="V39" s="125"/>
      <c r="W39" s="125"/>
      <c r="X39" s="125"/>
      <c r="Y39" s="125"/>
      <c r="Z39" s="125"/>
      <c r="AA39" s="125"/>
      <c r="AB39" s="125"/>
      <c r="AC39" s="125"/>
      <c r="AD39" s="125"/>
      <c r="AE39" s="125"/>
      <c r="AF39" s="125"/>
      <c r="AG39" s="125"/>
      <c r="AH39" s="125"/>
      <c r="AI39" s="142"/>
      <c r="AJ39" s="142"/>
      <c r="AK39" s="142"/>
      <c r="AL39" s="208"/>
      <c r="AM39" s="203"/>
      <c r="AN39" s="217"/>
      <c r="AO39" s="217"/>
      <c r="AP39" s="217"/>
      <c r="AQ39" s="217"/>
      <c r="AR39" s="217"/>
      <c r="AS39" s="217"/>
      <c r="AT39" s="217"/>
      <c r="AU39" s="217"/>
      <c r="AV39" s="217"/>
      <c r="AW39" s="203"/>
      <c r="AX39" s="203"/>
      <c r="AY39" s="203"/>
      <c r="AZ39" s="203"/>
      <c r="BA39" s="203"/>
      <c r="BB39" s="203"/>
      <c r="BC39" s="203"/>
    </row>
    <row r="40" spans="1:57" s="143" customFormat="1" ht="18.75" customHeight="1">
      <c r="A40" s="125"/>
      <c r="B40" s="170"/>
      <c r="C40" s="170"/>
      <c r="D40" s="581"/>
      <c r="E40" s="581"/>
      <c r="F40" s="170"/>
      <c r="G40" s="461"/>
      <c r="H40" s="582"/>
      <c r="I40" s="582"/>
      <c r="J40" s="170"/>
      <c r="K40" s="461"/>
      <c r="L40" s="170"/>
      <c r="M40" s="148"/>
      <c r="N40" s="125"/>
      <c r="O40" s="125"/>
      <c r="P40" s="125"/>
      <c r="Q40" s="125"/>
      <c r="R40" s="177"/>
      <c r="S40" s="177"/>
      <c r="T40" s="577"/>
      <c r="U40" s="577"/>
      <c r="V40" s="125"/>
      <c r="W40" s="125"/>
      <c r="X40" s="125"/>
      <c r="Y40" s="125"/>
      <c r="Z40" s="125"/>
      <c r="AA40" s="125"/>
      <c r="AB40" s="125"/>
      <c r="AC40" s="125"/>
      <c r="AD40" s="125"/>
      <c r="AE40" s="125"/>
      <c r="AF40" s="125"/>
      <c r="AG40" s="125"/>
      <c r="AH40" s="125"/>
      <c r="AI40" s="125"/>
      <c r="AJ40" s="125"/>
      <c r="AK40" s="142"/>
      <c r="AL40" s="142"/>
      <c r="AM40" s="142"/>
      <c r="AN40" s="208"/>
      <c r="AO40" s="203"/>
      <c r="AP40" s="217"/>
      <c r="AQ40" s="217"/>
      <c r="AR40" s="217"/>
      <c r="AS40" s="217"/>
      <c r="AT40" s="217"/>
      <c r="AU40" s="217"/>
      <c r="AV40" s="217"/>
      <c r="AW40" s="217"/>
      <c r="AX40" s="217"/>
      <c r="AY40" s="203"/>
      <c r="AZ40" s="203"/>
      <c r="BA40" s="203"/>
      <c r="BB40" s="203"/>
      <c r="BC40" s="203"/>
      <c r="BD40" s="203"/>
      <c r="BE40" s="203"/>
    </row>
    <row r="41" spans="1:55" s="143" customFormat="1" ht="18">
      <c r="A41" s="125"/>
      <c r="B41" s="218"/>
      <c r="C41" s="218"/>
      <c r="D41" s="218"/>
      <c r="E41" s="218"/>
      <c r="F41" s="218"/>
      <c r="G41" s="218"/>
      <c r="H41" s="218"/>
      <c r="I41" s="218"/>
      <c r="J41" s="218"/>
      <c r="K41" s="148"/>
      <c r="L41" s="125"/>
      <c r="M41" s="125"/>
      <c r="N41" s="125"/>
      <c r="O41" s="125"/>
      <c r="P41" s="576"/>
      <c r="Q41" s="576"/>
      <c r="R41" s="577"/>
      <c r="S41" s="577"/>
      <c r="T41" s="125"/>
      <c r="U41" s="125"/>
      <c r="V41" s="125"/>
      <c r="W41" s="125"/>
      <c r="X41" s="125"/>
      <c r="Y41" s="125"/>
      <c r="Z41" s="125"/>
      <c r="AA41" s="125"/>
      <c r="AB41" s="125"/>
      <c r="AC41" s="125"/>
      <c r="AD41" s="125"/>
      <c r="AE41" s="125"/>
      <c r="AF41" s="125"/>
      <c r="AG41" s="125"/>
      <c r="AH41" s="125"/>
      <c r="AI41" s="142"/>
      <c r="AJ41" s="142"/>
      <c r="AK41" s="142"/>
      <c r="AL41" s="203"/>
      <c r="AM41" s="203"/>
      <c r="AN41" s="203"/>
      <c r="AO41" s="203"/>
      <c r="AP41" s="203"/>
      <c r="AQ41" s="203"/>
      <c r="AR41" s="203"/>
      <c r="AS41" s="203"/>
      <c r="AT41" s="203"/>
      <c r="AU41" s="203"/>
      <c r="AV41" s="203"/>
      <c r="AW41" s="203"/>
      <c r="AX41" s="203"/>
      <c r="AY41" s="203"/>
      <c r="AZ41" s="203"/>
      <c r="BA41" s="203"/>
      <c r="BB41" s="203"/>
      <c r="BC41" s="203"/>
    </row>
    <row r="42" spans="1:55" s="143" customFormat="1" ht="18">
      <c r="A42" s="125"/>
      <c r="B42" s="125"/>
      <c r="C42" s="125"/>
      <c r="D42" s="125"/>
      <c r="E42" s="125"/>
      <c r="F42" s="125"/>
      <c r="G42" s="125"/>
      <c r="H42" s="125"/>
      <c r="I42" s="125"/>
      <c r="J42" s="125"/>
      <c r="K42" s="148"/>
      <c r="L42" s="125"/>
      <c r="M42" s="125"/>
      <c r="N42" s="125"/>
      <c r="O42" s="125"/>
      <c r="P42" s="582"/>
      <c r="Q42" s="582"/>
      <c r="R42" s="583"/>
      <c r="S42" s="583"/>
      <c r="T42" s="125"/>
      <c r="U42" s="125"/>
      <c r="V42" s="125"/>
      <c r="W42" s="125"/>
      <c r="X42" s="125"/>
      <c r="Y42" s="125"/>
      <c r="Z42" s="125"/>
      <c r="AA42" s="125"/>
      <c r="AB42" s="125"/>
      <c r="AC42" s="125"/>
      <c r="AD42" s="125"/>
      <c r="AE42" s="125"/>
      <c r="AF42" s="125"/>
      <c r="AG42" s="125"/>
      <c r="AH42" s="125"/>
      <c r="AI42" s="142"/>
      <c r="AJ42" s="142"/>
      <c r="AK42" s="142"/>
      <c r="AL42" s="203"/>
      <c r="AM42" s="203"/>
      <c r="AN42" s="203"/>
      <c r="AO42" s="203"/>
      <c r="AP42" s="203"/>
      <c r="AQ42" s="203"/>
      <c r="AR42" s="203"/>
      <c r="AS42" s="203"/>
      <c r="AT42" s="203"/>
      <c r="AU42" s="203"/>
      <c r="AV42" s="203"/>
      <c r="AW42" s="203"/>
      <c r="AX42" s="203"/>
      <c r="AY42" s="203"/>
      <c r="AZ42" s="203"/>
      <c r="BA42" s="203"/>
      <c r="BB42" s="203"/>
      <c r="BC42" s="203"/>
    </row>
    <row r="43" spans="2:55" ht="15.75">
      <c r="B43" s="104"/>
      <c r="C43" s="104"/>
      <c r="D43" s="104"/>
      <c r="E43" s="104"/>
      <c r="F43" s="104"/>
      <c r="G43" s="104"/>
      <c r="H43" s="104"/>
      <c r="I43" s="104"/>
      <c r="J43" s="104"/>
      <c r="K43" s="122"/>
      <c r="L43" s="104"/>
      <c r="M43" s="104"/>
      <c r="N43" s="104"/>
      <c r="O43" s="104"/>
      <c r="P43" s="584"/>
      <c r="Q43" s="584"/>
      <c r="R43" s="580"/>
      <c r="S43" s="580"/>
      <c r="T43" s="104"/>
      <c r="U43" s="104"/>
      <c r="V43" s="104"/>
      <c r="W43" s="104"/>
      <c r="X43" s="104"/>
      <c r="Y43" s="104"/>
      <c r="Z43" s="104"/>
      <c r="AA43" s="104"/>
      <c r="AB43" s="104"/>
      <c r="AC43" s="104"/>
      <c r="AD43" s="104"/>
      <c r="AE43" s="104"/>
      <c r="AF43" s="104"/>
      <c r="AG43" s="104"/>
      <c r="AH43" s="104"/>
      <c r="AI43" s="8"/>
      <c r="AJ43" s="8"/>
      <c r="AL43" s="206"/>
      <c r="AM43" s="206"/>
      <c r="AN43" s="206"/>
      <c r="AO43" s="206"/>
      <c r="AP43" s="206"/>
      <c r="AQ43" s="206"/>
      <c r="AR43" s="206"/>
      <c r="AS43" s="206"/>
      <c r="AT43" s="206"/>
      <c r="AU43" s="206"/>
      <c r="AV43" s="206"/>
      <c r="AW43" s="206"/>
      <c r="AX43" s="206"/>
      <c r="AY43" s="206"/>
      <c r="AZ43" s="206"/>
      <c r="BA43" s="206"/>
      <c r="BB43" s="206"/>
      <c r="BC43" s="206"/>
    </row>
    <row r="44" spans="2:55" ht="15.75">
      <c r="B44" s="104"/>
      <c r="C44" s="104"/>
      <c r="D44" s="104"/>
      <c r="E44" s="104"/>
      <c r="F44" s="104"/>
      <c r="G44" s="104"/>
      <c r="H44" s="104"/>
      <c r="I44" s="104"/>
      <c r="J44" s="104"/>
      <c r="K44" s="122"/>
      <c r="L44" s="104"/>
      <c r="M44" s="104"/>
      <c r="N44" s="104"/>
      <c r="O44" s="104"/>
      <c r="P44" s="584"/>
      <c r="Q44" s="584"/>
      <c r="R44" s="580"/>
      <c r="S44" s="580"/>
      <c r="T44" s="104"/>
      <c r="U44" s="104"/>
      <c r="V44" s="104"/>
      <c r="W44" s="104"/>
      <c r="X44" s="104"/>
      <c r="Y44" s="104"/>
      <c r="Z44" s="104"/>
      <c r="AA44" s="104"/>
      <c r="AB44" s="104"/>
      <c r="AC44" s="104"/>
      <c r="AD44" s="104"/>
      <c r="AE44" s="104"/>
      <c r="AF44" s="104"/>
      <c r="AG44" s="104"/>
      <c r="AH44" s="104"/>
      <c r="AI44" s="8"/>
      <c r="AJ44" s="8"/>
      <c r="AL44" s="206"/>
      <c r="AM44" s="206"/>
      <c r="AN44" s="206"/>
      <c r="AO44" s="206"/>
      <c r="AP44" s="206"/>
      <c r="AQ44" s="206"/>
      <c r="AR44" s="206"/>
      <c r="AS44" s="206"/>
      <c r="AT44" s="206"/>
      <c r="AU44" s="206"/>
      <c r="AV44" s="206"/>
      <c r="AW44" s="206"/>
      <c r="AX44" s="206"/>
      <c r="AY44" s="206"/>
      <c r="AZ44" s="206"/>
      <c r="BA44" s="206"/>
      <c r="BB44" s="206"/>
      <c r="BC44" s="206"/>
    </row>
    <row r="45" spans="2:55" ht="15.75">
      <c r="B45" s="104"/>
      <c r="C45" s="104"/>
      <c r="D45" s="104"/>
      <c r="E45" s="104"/>
      <c r="F45" s="104"/>
      <c r="G45" s="104"/>
      <c r="H45" s="104"/>
      <c r="I45" s="104"/>
      <c r="J45" s="104"/>
      <c r="K45" s="122"/>
      <c r="L45" s="104"/>
      <c r="M45" s="104"/>
      <c r="N45" s="104"/>
      <c r="O45" s="104"/>
      <c r="P45" s="584"/>
      <c r="Q45" s="584"/>
      <c r="R45" s="580"/>
      <c r="S45" s="580"/>
      <c r="T45" s="104"/>
      <c r="U45" s="104"/>
      <c r="V45" s="104"/>
      <c r="W45" s="104"/>
      <c r="X45" s="104"/>
      <c r="Y45" s="104"/>
      <c r="Z45" s="104"/>
      <c r="AA45" s="104"/>
      <c r="AB45" s="104"/>
      <c r="AC45" s="104"/>
      <c r="AD45" s="104"/>
      <c r="AE45" s="104"/>
      <c r="AF45" s="104"/>
      <c r="AG45" s="104"/>
      <c r="AH45" s="104"/>
      <c r="AI45" s="8"/>
      <c r="AJ45" s="8"/>
      <c r="AL45" s="206"/>
      <c r="AM45" s="206"/>
      <c r="AN45" s="206"/>
      <c r="AO45" s="206"/>
      <c r="AP45" s="206"/>
      <c r="AQ45" s="206"/>
      <c r="AR45" s="206"/>
      <c r="AS45" s="206"/>
      <c r="AT45" s="206"/>
      <c r="AU45" s="206"/>
      <c r="AV45" s="206"/>
      <c r="AW45" s="206"/>
      <c r="AX45" s="206"/>
      <c r="AY45" s="206"/>
      <c r="AZ45" s="206"/>
      <c r="BA45" s="206"/>
      <c r="BB45" s="206"/>
      <c r="BC45" s="206"/>
    </row>
    <row r="46" spans="2:55" ht="15.75">
      <c r="B46" s="104"/>
      <c r="C46" s="104"/>
      <c r="D46" s="104"/>
      <c r="E46" s="104"/>
      <c r="F46" s="104"/>
      <c r="G46" s="104"/>
      <c r="H46" s="104"/>
      <c r="I46" s="104"/>
      <c r="J46" s="104"/>
      <c r="K46" s="122"/>
      <c r="L46" s="104"/>
      <c r="M46" s="104"/>
      <c r="N46" s="104"/>
      <c r="O46" s="104"/>
      <c r="P46" s="584"/>
      <c r="Q46" s="584"/>
      <c r="R46" s="580"/>
      <c r="S46" s="580"/>
      <c r="T46" s="104"/>
      <c r="U46" s="104"/>
      <c r="V46" s="104"/>
      <c r="W46" s="104"/>
      <c r="X46" s="104"/>
      <c r="Y46" s="104"/>
      <c r="Z46" s="104"/>
      <c r="AA46" s="104"/>
      <c r="AB46" s="104"/>
      <c r="AC46" s="104"/>
      <c r="AD46" s="104"/>
      <c r="AE46" s="104"/>
      <c r="AF46" s="104"/>
      <c r="AG46" s="104"/>
      <c r="AH46" s="104"/>
      <c r="AI46" s="8"/>
      <c r="AJ46" s="8"/>
      <c r="AL46" s="206"/>
      <c r="AM46" s="206"/>
      <c r="AN46" s="206"/>
      <c r="AO46" s="206"/>
      <c r="AP46" s="206"/>
      <c r="AQ46" s="206"/>
      <c r="AR46" s="206"/>
      <c r="AS46" s="206"/>
      <c r="AT46" s="206"/>
      <c r="AU46" s="206"/>
      <c r="AV46" s="206"/>
      <c r="AW46" s="206"/>
      <c r="AX46" s="206"/>
      <c r="AY46" s="206"/>
      <c r="AZ46" s="206"/>
      <c r="BA46" s="206"/>
      <c r="BB46" s="206"/>
      <c r="BC46" s="206"/>
    </row>
    <row r="47" spans="2:55" ht="15.75">
      <c r="B47" s="104"/>
      <c r="C47" s="104"/>
      <c r="D47" s="104"/>
      <c r="E47" s="104"/>
      <c r="F47" s="104"/>
      <c r="G47" s="104"/>
      <c r="H47" s="104"/>
      <c r="I47" s="104"/>
      <c r="J47" s="104"/>
      <c r="K47" s="122"/>
      <c r="L47" s="104"/>
      <c r="M47" s="104"/>
      <c r="N47" s="104"/>
      <c r="O47" s="104"/>
      <c r="P47" s="584"/>
      <c r="Q47" s="584"/>
      <c r="R47" s="580"/>
      <c r="S47" s="580"/>
      <c r="T47" s="104"/>
      <c r="U47" s="104"/>
      <c r="V47" s="104"/>
      <c r="W47" s="104"/>
      <c r="X47" s="104"/>
      <c r="Y47" s="104"/>
      <c r="Z47" s="104"/>
      <c r="AA47" s="104"/>
      <c r="AB47" s="104"/>
      <c r="AC47" s="104"/>
      <c r="AD47" s="104"/>
      <c r="AE47" s="104"/>
      <c r="AF47" s="104"/>
      <c r="AG47" s="104"/>
      <c r="AH47" s="104"/>
      <c r="AI47" s="8"/>
      <c r="AJ47" s="8"/>
      <c r="AL47" s="206"/>
      <c r="AM47" s="206"/>
      <c r="AN47" s="206"/>
      <c r="AO47" s="206"/>
      <c r="AP47" s="206"/>
      <c r="AQ47" s="206"/>
      <c r="AR47" s="206"/>
      <c r="AS47" s="206"/>
      <c r="AT47" s="206"/>
      <c r="AU47" s="206"/>
      <c r="AV47" s="206"/>
      <c r="AW47" s="206"/>
      <c r="AX47" s="206"/>
      <c r="AY47" s="206"/>
      <c r="AZ47" s="206"/>
      <c r="BA47" s="206"/>
      <c r="BB47" s="206"/>
      <c r="BC47" s="206"/>
    </row>
    <row r="48" spans="2:55" ht="12.75">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8"/>
      <c r="AJ48" s="8"/>
      <c r="AL48" s="206"/>
      <c r="AM48" s="206"/>
      <c r="AN48" s="206"/>
      <c r="AO48" s="206"/>
      <c r="AP48" s="206"/>
      <c r="AQ48" s="206"/>
      <c r="AR48" s="206"/>
      <c r="AS48" s="206"/>
      <c r="AT48" s="206"/>
      <c r="AU48" s="206"/>
      <c r="AV48" s="206"/>
      <c r="AW48" s="206"/>
      <c r="AX48" s="206"/>
      <c r="AY48" s="206"/>
      <c r="AZ48" s="206"/>
      <c r="BA48" s="206"/>
      <c r="BB48" s="206"/>
      <c r="BC48" s="206"/>
    </row>
    <row r="49" spans="2:55" ht="12.75">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8"/>
      <c r="AJ49" s="8"/>
      <c r="AL49" s="206"/>
      <c r="AM49" s="206"/>
      <c r="AN49" s="206"/>
      <c r="AO49" s="206"/>
      <c r="AP49" s="206"/>
      <c r="AQ49" s="206"/>
      <c r="AR49" s="206"/>
      <c r="AS49" s="206"/>
      <c r="AT49" s="206"/>
      <c r="AU49" s="206"/>
      <c r="AV49" s="206"/>
      <c r="AW49" s="206"/>
      <c r="AX49" s="206"/>
      <c r="AY49" s="206"/>
      <c r="AZ49" s="206"/>
      <c r="BA49" s="206"/>
      <c r="BB49" s="206"/>
      <c r="BC49" s="206"/>
    </row>
    <row r="50" spans="2:55" ht="12.75">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8"/>
      <c r="AJ50" s="8"/>
      <c r="AL50" s="206"/>
      <c r="AM50" s="206"/>
      <c r="AN50" s="206"/>
      <c r="AO50" s="206"/>
      <c r="AP50" s="206"/>
      <c r="AQ50" s="206"/>
      <c r="AR50" s="206"/>
      <c r="AS50" s="206"/>
      <c r="AT50" s="206"/>
      <c r="AU50" s="206"/>
      <c r="AV50" s="206"/>
      <c r="AW50" s="206"/>
      <c r="AX50" s="206"/>
      <c r="AY50" s="206"/>
      <c r="AZ50" s="206"/>
      <c r="BA50" s="206"/>
      <c r="BB50" s="206"/>
      <c r="BC50" s="206"/>
    </row>
    <row r="51" spans="2:55" ht="12.75">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8"/>
      <c r="AJ51" s="8"/>
      <c r="AL51" s="206"/>
      <c r="AM51" s="206"/>
      <c r="AN51" s="206"/>
      <c r="AO51" s="206"/>
      <c r="AP51" s="206"/>
      <c r="AQ51" s="206"/>
      <c r="AR51" s="206"/>
      <c r="AS51" s="206"/>
      <c r="AT51" s="206"/>
      <c r="AU51" s="206"/>
      <c r="AV51" s="206"/>
      <c r="AW51" s="206"/>
      <c r="AX51" s="206"/>
      <c r="AY51" s="206"/>
      <c r="AZ51" s="206"/>
      <c r="BA51" s="206"/>
      <c r="BB51" s="206"/>
      <c r="BC51" s="206"/>
    </row>
    <row r="52" spans="2:55" ht="12.75">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8"/>
      <c r="AJ52" s="8"/>
      <c r="AL52" s="206"/>
      <c r="AM52" s="206"/>
      <c r="AN52" s="206"/>
      <c r="AO52" s="206"/>
      <c r="AP52" s="206"/>
      <c r="AQ52" s="206"/>
      <c r="AR52" s="206"/>
      <c r="AS52" s="206"/>
      <c r="AT52" s="206"/>
      <c r="AU52" s="206"/>
      <c r="AV52" s="206"/>
      <c r="AW52" s="206"/>
      <c r="AX52" s="206"/>
      <c r="AY52" s="206"/>
      <c r="AZ52" s="206"/>
      <c r="BA52" s="206"/>
      <c r="BB52" s="206"/>
      <c r="BC52" s="206"/>
    </row>
    <row r="53" spans="2:55" ht="12.75">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8"/>
      <c r="AJ53" s="8"/>
      <c r="AL53" s="206"/>
      <c r="AM53" s="206"/>
      <c r="AN53" s="206"/>
      <c r="AO53" s="206"/>
      <c r="AP53" s="206"/>
      <c r="AQ53" s="206"/>
      <c r="AR53" s="206"/>
      <c r="AS53" s="206"/>
      <c r="AT53" s="206"/>
      <c r="AU53" s="206"/>
      <c r="AV53" s="206"/>
      <c r="AW53" s="206"/>
      <c r="AX53" s="206"/>
      <c r="AY53" s="206"/>
      <c r="AZ53" s="206"/>
      <c r="BA53" s="206"/>
      <c r="BB53" s="206"/>
      <c r="BC53" s="206"/>
    </row>
    <row r="54" spans="2:55" ht="12.75">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8"/>
      <c r="AJ54" s="8"/>
      <c r="AL54" s="206"/>
      <c r="AM54" s="206"/>
      <c r="AN54" s="206"/>
      <c r="AO54" s="206"/>
      <c r="AP54" s="206"/>
      <c r="AQ54" s="206"/>
      <c r="AR54" s="206"/>
      <c r="AS54" s="206"/>
      <c r="AT54" s="206"/>
      <c r="AU54" s="206"/>
      <c r="AV54" s="206"/>
      <c r="AW54" s="206"/>
      <c r="AX54" s="206"/>
      <c r="AY54" s="206"/>
      <c r="AZ54" s="206"/>
      <c r="BA54" s="206"/>
      <c r="BB54" s="206"/>
      <c r="BC54" s="206"/>
    </row>
    <row r="55" spans="2:55" ht="12.75">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8"/>
      <c r="AJ55" s="8"/>
      <c r="AL55" s="206"/>
      <c r="AM55" s="206"/>
      <c r="AN55" s="206"/>
      <c r="AO55" s="206"/>
      <c r="AP55" s="206"/>
      <c r="AQ55" s="206"/>
      <c r="AR55" s="206"/>
      <c r="AS55" s="206"/>
      <c r="AT55" s="206"/>
      <c r="AU55" s="206"/>
      <c r="AV55" s="206"/>
      <c r="AW55" s="206"/>
      <c r="AX55" s="206"/>
      <c r="AY55" s="206"/>
      <c r="AZ55" s="206"/>
      <c r="BA55" s="206"/>
      <c r="BB55" s="206"/>
      <c r="BC55" s="206"/>
    </row>
    <row r="56" spans="2:55" ht="12.7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L56" s="206"/>
      <c r="AM56" s="206"/>
      <c r="AN56" s="206"/>
      <c r="AO56" s="206"/>
      <c r="AP56" s="206"/>
      <c r="AQ56" s="206"/>
      <c r="AR56" s="206"/>
      <c r="AS56" s="206"/>
      <c r="AT56" s="206"/>
      <c r="AU56" s="206"/>
      <c r="AV56" s="206"/>
      <c r="AW56" s="206"/>
      <c r="AX56" s="206"/>
      <c r="AY56" s="206"/>
      <c r="AZ56" s="206"/>
      <c r="BA56" s="206"/>
      <c r="BB56" s="206"/>
      <c r="BC56" s="206"/>
    </row>
    <row r="57" spans="2:55" ht="12.75">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L57" s="206"/>
      <c r="AM57" s="206"/>
      <c r="AN57" s="206"/>
      <c r="AO57" s="206"/>
      <c r="AP57" s="206"/>
      <c r="AQ57" s="206"/>
      <c r="AR57" s="206"/>
      <c r="AS57" s="206"/>
      <c r="AT57" s="206"/>
      <c r="AU57" s="206"/>
      <c r="AV57" s="206"/>
      <c r="AW57" s="206"/>
      <c r="AX57" s="206"/>
      <c r="AY57" s="206"/>
      <c r="AZ57" s="206"/>
      <c r="BA57" s="206"/>
      <c r="BB57" s="206"/>
      <c r="BC57" s="206"/>
    </row>
    <row r="58" spans="2:55" ht="12.75">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L58" s="206"/>
      <c r="AM58" s="206"/>
      <c r="AN58" s="206"/>
      <c r="AO58" s="206"/>
      <c r="AP58" s="206"/>
      <c r="AQ58" s="206"/>
      <c r="AR58" s="206"/>
      <c r="AS58" s="206"/>
      <c r="AT58" s="206"/>
      <c r="AU58" s="206"/>
      <c r="AV58" s="206"/>
      <c r="AW58" s="206"/>
      <c r="AX58" s="206"/>
      <c r="AY58" s="206"/>
      <c r="AZ58" s="206"/>
      <c r="BA58" s="206"/>
      <c r="BB58" s="206"/>
      <c r="BC58" s="206"/>
    </row>
    <row r="59" spans="2:55" ht="12.75">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L59" s="206"/>
      <c r="AM59" s="206"/>
      <c r="AN59" s="206"/>
      <c r="AO59" s="206"/>
      <c r="AP59" s="206"/>
      <c r="AQ59" s="206"/>
      <c r="AR59" s="206"/>
      <c r="AS59" s="206"/>
      <c r="AT59" s="206"/>
      <c r="AU59" s="206"/>
      <c r="AV59" s="206"/>
      <c r="AW59" s="206"/>
      <c r="AX59" s="206"/>
      <c r="AY59" s="206"/>
      <c r="AZ59" s="206"/>
      <c r="BA59" s="206"/>
      <c r="BB59" s="206"/>
      <c r="BC59" s="206"/>
    </row>
    <row r="60" spans="2:55" ht="12.75">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L60" s="206"/>
      <c r="AM60" s="206"/>
      <c r="AN60" s="206"/>
      <c r="AO60" s="206"/>
      <c r="AP60" s="206"/>
      <c r="AQ60" s="206"/>
      <c r="AR60" s="206"/>
      <c r="AS60" s="206"/>
      <c r="AT60" s="206"/>
      <c r="AU60" s="206"/>
      <c r="AV60" s="206"/>
      <c r="AW60" s="206"/>
      <c r="AX60" s="206"/>
      <c r="AY60" s="206"/>
      <c r="AZ60" s="206"/>
      <c r="BA60" s="206"/>
      <c r="BB60" s="206"/>
      <c r="BC60" s="206"/>
    </row>
    <row r="61" spans="2:55" ht="12.75">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L61" s="206"/>
      <c r="AM61" s="206"/>
      <c r="AN61" s="206"/>
      <c r="AO61" s="206"/>
      <c r="AP61" s="206"/>
      <c r="AQ61" s="206"/>
      <c r="AR61" s="206"/>
      <c r="AS61" s="206"/>
      <c r="AT61" s="206"/>
      <c r="AU61" s="206"/>
      <c r="AV61" s="206"/>
      <c r="AW61" s="206"/>
      <c r="AX61" s="206"/>
      <c r="AY61" s="206"/>
      <c r="AZ61" s="206"/>
      <c r="BA61" s="206"/>
      <c r="BB61" s="206"/>
      <c r="BC61" s="206"/>
    </row>
    <row r="62" spans="2:55" ht="12.75">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L62" s="206"/>
      <c r="AM62" s="206"/>
      <c r="AN62" s="206"/>
      <c r="AO62" s="206"/>
      <c r="AP62" s="206"/>
      <c r="AQ62" s="206"/>
      <c r="AR62" s="206"/>
      <c r="AS62" s="206"/>
      <c r="AT62" s="206"/>
      <c r="AU62" s="206"/>
      <c r="AV62" s="206"/>
      <c r="AW62" s="206"/>
      <c r="AX62" s="206"/>
      <c r="AY62" s="206"/>
      <c r="AZ62" s="206"/>
      <c r="BA62" s="206"/>
      <c r="BB62" s="206"/>
      <c r="BC62" s="206"/>
    </row>
    <row r="63" spans="2:55" ht="12.75">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L63" s="206"/>
      <c r="AM63" s="206"/>
      <c r="AN63" s="206"/>
      <c r="AO63" s="206"/>
      <c r="AP63" s="206"/>
      <c r="AQ63" s="206"/>
      <c r="AR63" s="206"/>
      <c r="AS63" s="206"/>
      <c r="AT63" s="206"/>
      <c r="AU63" s="206"/>
      <c r="AV63" s="206"/>
      <c r="AW63" s="206"/>
      <c r="AX63" s="206"/>
      <c r="AY63" s="206"/>
      <c r="AZ63" s="206"/>
      <c r="BA63" s="206"/>
      <c r="BB63" s="206"/>
      <c r="BC63" s="206"/>
    </row>
    <row r="64" spans="2:55" ht="12.75">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L64" s="206"/>
      <c r="AM64" s="206"/>
      <c r="AN64" s="206"/>
      <c r="AO64" s="206"/>
      <c r="AP64" s="206"/>
      <c r="AQ64" s="206"/>
      <c r="AR64" s="206"/>
      <c r="AS64" s="206"/>
      <c r="AT64" s="206"/>
      <c r="AU64" s="206"/>
      <c r="AV64" s="206"/>
      <c r="AW64" s="206"/>
      <c r="AX64" s="206"/>
      <c r="AY64" s="206"/>
      <c r="AZ64" s="206"/>
      <c r="BA64" s="206"/>
      <c r="BB64" s="206"/>
      <c r="BC64" s="206"/>
    </row>
    <row r="65" spans="2:36" ht="12.75">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row>
    <row r="66" spans="2:36" ht="12.75">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row>
    <row r="67" spans="2:36" ht="12.75">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row>
    <row r="68" spans="2:36" ht="12.75">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row>
    <row r="69" spans="2:36" ht="12.75">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row>
    <row r="70" spans="2:36" ht="12.75">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row>
    <row r="71" spans="2:36" ht="12.75">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row>
    <row r="72" spans="2:36" ht="12.75">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row>
    <row r="73" spans="2:36" ht="12.75">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row>
    <row r="74" spans="2:36" ht="12.75">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row>
    <row r="75" spans="2:36" ht="12.75">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row>
    <row r="76" spans="2:36" ht="12.75">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row>
    <row r="77" spans="2:36" ht="12.75">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row>
    <row r="78" spans="2:36" ht="12.75">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row>
    <row r="79" spans="2:36" ht="12.75">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row>
    <row r="80" spans="38:57" s="8" customFormat="1" ht="12.75">
      <c r="AL80" s="9"/>
      <c r="AM80" s="9"/>
      <c r="AN80" s="9"/>
      <c r="AO80" s="9"/>
      <c r="AP80" s="9"/>
      <c r="AQ80" s="9"/>
      <c r="AR80" s="9"/>
      <c r="AS80" s="9"/>
      <c r="AT80" s="9"/>
      <c r="AU80" s="9"/>
      <c r="AV80" s="9"/>
      <c r="AW80" s="9"/>
      <c r="AX80" s="9"/>
      <c r="AY80" s="9"/>
      <c r="AZ80" s="9"/>
      <c r="BA80" s="9"/>
      <c r="BB80" s="9"/>
      <c r="BC80" s="9"/>
      <c r="BD80" s="9"/>
      <c r="BE80" s="9"/>
    </row>
    <row r="81" spans="38:57" s="8" customFormat="1" ht="12.75">
      <c r="AL81" s="9"/>
      <c r="AM81" s="9"/>
      <c r="AN81" s="9"/>
      <c r="AO81" s="9"/>
      <c r="AP81" s="9"/>
      <c r="AQ81" s="9"/>
      <c r="AR81" s="9"/>
      <c r="AS81" s="9"/>
      <c r="AT81" s="9"/>
      <c r="AU81" s="9"/>
      <c r="AV81" s="9"/>
      <c r="AW81" s="9"/>
      <c r="AX81" s="9"/>
      <c r="AY81" s="9"/>
      <c r="AZ81" s="9"/>
      <c r="BA81" s="9"/>
      <c r="BB81" s="9"/>
      <c r="BC81" s="9"/>
      <c r="BD81" s="9"/>
      <c r="BE81" s="9"/>
    </row>
    <row r="82" spans="38:57" s="8" customFormat="1" ht="12.75">
      <c r="AL82" s="9"/>
      <c r="AM82" s="9"/>
      <c r="AN82" s="9"/>
      <c r="AO82" s="9"/>
      <c r="AP82" s="9"/>
      <c r="AQ82" s="9"/>
      <c r="AR82" s="9"/>
      <c r="AS82" s="9"/>
      <c r="AT82" s="9"/>
      <c r="AU82" s="9"/>
      <c r="AV82" s="9"/>
      <c r="AW82" s="9"/>
      <c r="AX82" s="9"/>
      <c r="AY82" s="9"/>
      <c r="AZ82" s="9"/>
      <c r="BA82" s="9"/>
      <c r="BB82" s="9"/>
      <c r="BC82" s="9"/>
      <c r="BD82" s="9"/>
      <c r="BE82" s="9"/>
    </row>
    <row r="83" spans="38:57" s="8" customFormat="1" ht="12.75">
      <c r="AL83" s="9"/>
      <c r="AM83" s="9"/>
      <c r="AN83" s="9"/>
      <c r="AO83" s="9"/>
      <c r="AP83" s="9"/>
      <c r="AQ83" s="9"/>
      <c r="AR83" s="9"/>
      <c r="AS83" s="9"/>
      <c r="AT83" s="9"/>
      <c r="AU83" s="9"/>
      <c r="AV83" s="9"/>
      <c r="AW83" s="9"/>
      <c r="AX83" s="9"/>
      <c r="AY83" s="9"/>
      <c r="AZ83" s="9"/>
      <c r="BA83" s="9"/>
      <c r="BB83" s="9"/>
      <c r="BC83" s="9"/>
      <c r="BD83" s="9"/>
      <c r="BE83" s="9"/>
    </row>
    <row r="84" spans="38:57" s="8" customFormat="1" ht="12.75">
      <c r="AL84" s="9"/>
      <c r="AM84" s="9"/>
      <c r="AN84" s="9"/>
      <c r="AO84" s="9"/>
      <c r="AP84" s="9"/>
      <c r="AQ84" s="9"/>
      <c r="AR84" s="9"/>
      <c r="AS84" s="9"/>
      <c r="AT84" s="9"/>
      <c r="AU84" s="9"/>
      <c r="AV84" s="9"/>
      <c r="AW84" s="9"/>
      <c r="AX84" s="9"/>
      <c r="AY84" s="9"/>
      <c r="AZ84" s="9"/>
      <c r="BA84" s="9"/>
      <c r="BB84" s="9"/>
      <c r="BC84" s="9"/>
      <c r="BD84" s="9"/>
      <c r="BE84" s="9"/>
    </row>
    <row r="85" spans="38:57" s="8" customFormat="1" ht="12.75">
      <c r="AL85" s="9"/>
      <c r="AM85" s="9"/>
      <c r="AN85" s="9"/>
      <c r="AO85" s="9"/>
      <c r="AP85" s="9"/>
      <c r="AQ85" s="9"/>
      <c r="AR85" s="9"/>
      <c r="AS85" s="9"/>
      <c r="AT85" s="9"/>
      <c r="AU85" s="9"/>
      <c r="AV85" s="9"/>
      <c r="AW85" s="9"/>
      <c r="AX85" s="9"/>
      <c r="AY85" s="9"/>
      <c r="AZ85" s="9"/>
      <c r="BA85" s="9"/>
      <c r="BB85" s="9"/>
      <c r="BC85" s="9"/>
      <c r="BD85" s="9"/>
      <c r="BE85" s="9"/>
    </row>
    <row r="86" spans="38:57" s="8" customFormat="1" ht="12.75">
      <c r="AL86" s="9"/>
      <c r="AM86" s="9"/>
      <c r="AN86" s="9"/>
      <c r="AO86" s="9"/>
      <c r="AP86" s="9"/>
      <c r="AQ86" s="9"/>
      <c r="AR86" s="9"/>
      <c r="AS86" s="9"/>
      <c r="AT86" s="9"/>
      <c r="AU86" s="9"/>
      <c r="AV86" s="9"/>
      <c r="AW86" s="9"/>
      <c r="AX86" s="9"/>
      <c r="AY86" s="9"/>
      <c r="AZ86" s="9"/>
      <c r="BA86" s="9"/>
      <c r="BB86" s="9"/>
      <c r="BC86" s="9"/>
      <c r="BD86" s="9"/>
      <c r="BE86" s="9"/>
    </row>
    <row r="87" spans="38:57" s="8" customFormat="1" ht="12.75">
      <c r="AL87" s="9"/>
      <c r="AM87" s="9"/>
      <c r="AN87" s="9"/>
      <c r="AO87" s="9"/>
      <c r="AP87" s="9"/>
      <c r="AQ87" s="9"/>
      <c r="AR87" s="9"/>
      <c r="AS87" s="9"/>
      <c r="AT87" s="9"/>
      <c r="AU87" s="9"/>
      <c r="AV87" s="9"/>
      <c r="AW87" s="9"/>
      <c r="AX87" s="9"/>
      <c r="AY87" s="9"/>
      <c r="AZ87" s="9"/>
      <c r="BA87" s="9"/>
      <c r="BB87" s="9"/>
      <c r="BC87" s="9"/>
      <c r="BD87" s="9"/>
      <c r="BE87" s="9"/>
    </row>
    <row r="88" spans="38:57" s="8" customFormat="1" ht="12.75">
      <c r="AL88" s="9"/>
      <c r="AM88" s="9"/>
      <c r="AN88" s="9"/>
      <c r="AO88" s="9"/>
      <c r="AP88" s="9"/>
      <c r="AQ88" s="9"/>
      <c r="AR88" s="9"/>
      <c r="AS88" s="9"/>
      <c r="AT88" s="9"/>
      <c r="AU88" s="9"/>
      <c r="AV88" s="9"/>
      <c r="AW88" s="9"/>
      <c r="AX88" s="9"/>
      <c r="AY88" s="9"/>
      <c r="AZ88" s="9"/>
      <c r="BA88" s="9"/>
      <c r="BB88" s="9"/>
      <c r="BC88" s="9"/>
      <c r="BD88" s="9"/>
      <c r="BE88" s="9"/>
    </row>
    <row r="89" spans="38:57" s="8" customFormat="1" ht="12.75">
      <c r="AL89" s="9"/>
      <c r="AM89" s="9"/>
      <c r="AN89" s="9"/>
      <c r="AO89" s="9"/>
      <c r="AP89" s="9"/>
      <c r="AQ89" s="9"/>
      <c r="AR89" s="9"/>
      <c r="AS89" s="9"/>
      <c r="AT89" s="9"/>
      <c r="AU89" s="9"/>
      <c r="AV89" s="9"/>
      <c r="AW89" s="9"/>
      <c r="AX89" s="9"/>
      <c r="AY89" s="9"/>
      <c r="AZ89" s="9"/>
      <c r="BA89" s="9"/>
      <c r="BB89" s="9"/>
      <c r="BC89" s="9"/>
      <c r="BD89" s="9"/>
      <c r="BE89" s="9"/>
    </row>
    <row r="90" spans="38:57" s="8" customFormat="1" ht="12.75">
      <c r="AL90" s="9"/>
      <c r="AM90" s="9"/>
      <c r="AN90" s="9"/>
      <c r="AO90" s="9"/>
      <c r="AP90" s="9"/>
      <c r="AQ90" s="9"/>
      <c r="AR90" s="9"/>
      <c r="AS90" s="9"/>
      <c r="AT90" s="9"/>
      <c r="AU90" s="9"/>
      <c r="AV90" s="9"/>
      <c r="AW90" s="9"/>
      <c r="AX90" s="9"/>
      <c r="AY90" s="9"/>
      <c r="AZ90" s="9"/>
      <c r="BA90" s="9"/>
      <c r="BB90" s="9"/>
      <c r="BC90" s="9"/>
      <c r="BD90" s="9"/>
      <c r="BE90" s="9"/>
    </row>
    <row r="91" spans="38:57" s="8" customFormat="1" ht="12.75">
      <c r="AL91" s="9"/>
      <c r="AM91" s="9"/>
      <c r="AN91" s="9"/>
      <c r="AO91" s="9"/>
      <c r="AP91" s="9"/>
      <c r="AQ91" s="9"/>
      <c r="AR91" s="9"/>
      <c r="AS91" s="9"/>
      <c r="AT91" s="9"/>
      <c r="AU91" s="9"/>
      <c r="AV91" s="9"/>
      <c r="AW91" s="9"/>
      <c r="AX91" s="9"/>
      <c r="AY91" s="9"/>
      <c r="AZ91" s="9"/>
      <c r="BA91" s="9"/>
      <c r="BB91" s="9"/>
      <c r="BC91" s="9"/>
      <c r="BD91" s="9"/>
      <c r="BE91" s="9"/>
    </row>
    <row r="92" spans="38:57" s="8" customFormat="1" ht="12.75">
      <c r="AL92" s="9"/>
      <c r="AM92" s="9"/>
      <c r="AN92" s="9"/>
      <c r="AO92" s="9"/>
      <c r="AP92" s="9"/>
      <c r="AQ92" s="9"/>
      <c r="AR92" s="9"/>
      <c r="AS92" s="9"/>
      <c r="AT92" s="9"/>
      <c r="AU92" s="9"/>
      <c r="AV92" s="9"/>
      <c r="AW92" s="9"/>
      <c r="AX92" s="9"/>
      <c r="AY92" s="9"/>
      <c r="AZ92" s="9"/>
      <c r="BA92" s="9"/>
      <c r="BB92" s="9"/>
      <c r="BC92" s="9"/>
      <c r="BD92" s="9"/>
      <c r="BE92" s="9"/>
    </row>
    <row r="93" spans="38:57" s="8" customFormat="1" ht="12.75">
      <c r="AL93" s="9"/>
      <c r="AM93" s="9"/>
      <c r="AN93" s="9"/>
      <c r="AO93" s="9"/>
      <c r="AP93" s="9"/>
      <c r="AQ93" s="9"/>
      <c r="AR93" s="9"/>
      <c r="AS93" s="9"/>
      <c r="AT93" s="9"/>
      <c r="AU93" s="9"/>
      <c r="AV93" s="9"/>
      <c r="AW93" s="9"/>
      <c r="AX93" s="9"/>
      <c r="AY93" s="9"/>
      <c r="AZ93" s="9"/>
      <c r="BA93" s="9"/>
      <c r="BB93" s="9"/>
      <c r="BC93" s="9"/>
      <c r="BD93" s="9"/>
      <c r="BE93" s="9"/>
    </row>
    <row r="94" spans="38:57" s="8" customFormat="1" ht="12.75">
      <c r="AL94" s="9"/>
      <c r="AM94" s="9"/>
      <c r="AN94" s="9"/>
      <c r="AO94" s="9"/>
      <c r="AP94" s="9"/>
      <c r="AQ94" s="9"/>
      <c r="AR94" s="9"/>
      <c r="AS94" s="9"/>
      <c r="AT94" s="9"/>
      <c r="AU94" s="9"/>
      <c r="AV94" s="9"/>
      <c r="AW94" s="9"/>
      <c r="AX94" s="9"/>
      <c r="AY94" s="9"/>
      <c r="AZ94" s="9"/>
      <c r="BA94" s="9"/>
      <c r="BB94" s="9"/>
      <c r="BC94" s="9"/>
      <c r="BD94" s="9"/>
      <c r="BE94" s="9"/>
    </row>
    <row r="95" spans="38:57" s="8" customFormat="1" ht="12.75">
      <c r="AL95" s="9"/>
      <c r="AM95" s="9"/>
      <c r="AN95" s="9"/>
      <c r="AO95" s="9"/>
      <c r="AP95" s="9"/>
      <c r="AQ95" s="9"/>
      <c r="AR95" s="9"/>
      <c r="AS95" s="9"/>
      <c r="AT95" s="9"/>
      <c r="AU95" s="9"/>
      <c r="AV95" s="9"/>
      <c r="AW95" s="9"/>
      <c r="AX95" s="9"/>
      <c r="AY95" s="9"/>
      <c r="AZ95" s="9"/>
      <c r="BA95" s="9"/>
      <c r="BB95" s="9"/>
      <c r="BC95" s="9"/>
      <c r="BD95" s="9"/>
      <c r="BE95" s="9"/>
    </row>
    <row r="96" spans="38:57" s="8" customFormat="1" ht="12.75">
      <c r="AL96" s="9"/>
      <c r="AM96" s="9"/>
      <c r="AN96" s="9"/>
      <c r="AO96" s="9"/>
      <c r="AP96" s="9"/>
      <c r="AQ96" s="9"/>
      <c r="AR96" s="9"/>
      <c r="AS96" s="9"/>
      <c r="AT96" s="9"/>
      <c r="AU96" s="9"/>
      <c r="AV96" s="9"/>
      <c r="AW96" s="9"/>
      <c r="AX96" s="9"/>
      <c r="AY96" s="9"/>
      <c r="AZ96" s="9"/>
      <c r="BA96" s="9"/>
      <c r="BB96" s="9"/>
      <c r="BC96" s="9"/>
      <c r="BD96" s="9"/>
      <c r="BE96" s="9"/>
    </row>
    <row r="97" spans="38:57" s="8" customFormat="1" ht="12.75">
      <c r="AL97" s="9"/>
      <c r="AM97" s="9"/>
      <c r="AN97" s="9"/>
      <c r="AO97" s="9"/>
      <c r="AP97" s="9"/>
      <c r="AQ97" s="9"/>
      <c r="AR97" s="9"/>
      <c r="AS97" s="9"/>
      <c r="AT97" s="9"/>
      <c r="AU97" s="9"/>
      <c r="AV97" s="9"/>
      <c r="AW97" s="9"/>
      <c r="AX97" s="9"/>
      <c r="AY97" s="9"/>
      <c r="AZ97" s="9"/>
      <c r="BA97" s="9"/>
      <c r="BB97" s="9"/>
      <c r="BC97" s="9"/>
      <c r="BD97" s="9"/>
      <c r="BE97" s="9"/>
    </row>
    <row r="98" spans="38:57" s="8" customFormat="1" ht="12.75">
      <c r="AL98" s="9"/>
      <c r="AM98" s="9"/>
      <c r="AN98" s="9"/>
      <c r="AO98" s="9"/>
      <c r="AP98" s="9"/>
      <c r="AQ98" s="9"/>
      <c r="AR98" s="9"/>
      <c r="AS98" s="9"/>
      <c r="AT98" s="9"/>
      <c r="AU98" s="9"/>
      <c r="AV98" s="9"/>
      <c r="AW98" s="9"/>
      <c r="AX98" s="9"/>
      <c r="AY98" s="9"/>
      <c r="AZ98" s="9"/>
      <c r="BA98" s="9"/>
      <c r="BB98" s="9"/>
      <c r="BC98" s="9"/>
      <c r="BD98" s="9"/>
      <c r="BE98" s="9"/>
    </row>
    <row r="99" spans="38:57" s="8" customFormat="1" ht="12.75">
      <c r="AL99" s="9"/>
      <c r="AM99" s="9"/>
      <c r="AN99" s="9"/>
      <c r="AO99" s="9"/>
      <c r="AP99" s="9"/>
      <c r="AQ99" s="9"/>
      <c r="AR99" s="9"/>
      <c r="AS99" s="9"/>
      <c r="AT99" s="9"/>
      <c r="AU99" s="9"/>
      <c r="AV99" s="9"/>
      <c r="AW99" s="9"/>
      <c r="AX99" s="9"/>
      <c r="AY99" s="9"/>
      <c r="AZ99" s="9"/>
      <c r="BA99" s="9"/>
      <c r="BB99" s="9"/>
      <c r="BC99" s="9"/>
      <c r="BD99" s="9"/>
      <c r="BE99" s="9"/>
    </row>
    <row r="100" spans="38:57" s="8" customFormat="1" ht="12.75">
      <c r="AL100" s="9"/>
      <c r="AM100" s="9"/>
      <c r="AN100" s="9"/>
      <c r="AO100" s="9"/>
      <c r="AP100" s="9"/>
      <c r="AQ100" s="9"/>
      <c r="AR100" s="9"/>
      <c r="AS100" s="9"/>
      <c r="AT100" s="9"/>
      <c r="AU100" s="9"/>
      <c r="AV100" s="9"/>
      <c r="AW100" s="9"/>
      <c r="AX100" s="9"/>
      <c r="AY100" s="9"/>
      <c r="AZ100" s="9"/>
      <c r="BA100" s="9"/>
      <c r="BB100" s="9"/>
      <c r="BC100" s="9"/>
      <c r="BD100" s="9"/>
      <c r="BE100" s="9"/>
    </row>
    <row r="101" spans="38:57" s="8" customFormat="1" ht="12.75">
      <c r="AL101" s="9"/>
      <c r="AM101" s="9"/>
      <c r="AN101" s="9"/>
      <c r="AO101" s="9"/>
      <c r="AP101" s="9"/>
      <c r="AQ101" s="9"/>
      <c r="AR101" s="9"/>
      <c r="AS101" s="9"/>
      <c r="AT101" s="9"/>
      <c r="AU101" s="9"/>
      <c r="AV101" s="9"/>
      <c r="AW101" s="9"/>
      <c r="AX101" s="9"/>
      <c r="AY101" s="9"/>
      <c r="AZ101" s="9"/>
      <c r="BA101" s="9"/>
      <c r="BB101" s="9"/>
      <c r="BC101" s="9"/>
      <c r="BD101" s="9"/>
      <c r="BE101" s="9"/>
    </row>
    <row r="102" spans="38:57" s="8" customFormat="1" ht="12.75">
      <c r="AL102" s="9"/>
      <c r="AM102" s="9"/>
      <c r="AN102" s="9"/>
      <c r="AO102" s="9"/>
      <c r="AP102" s="9"/>
      <c r="AQ102" s="9"/>
      <c r="AR102" s="9"/>
      <c r="AS102" s="9"/>
      <c r="AT102" s="9"/>
      <c r="AU102" s="9"/>
      <c r="AV102" s="9"/>
      <c r="AW102" s="9"/>
      <c r="AX102" s="9"/>
      <c r="AY102" s="9"/>
      <c r="AZ102" s="9"/>
      <c r="BA102" s="9"/>
      <c r="BB102" s="9"/>
      <c r="BC102" s="9"/>
      <c r="BD102" s="9"/>
      <c r="BE102" s="9"/>
    </row>
    <row r="103" spans="38:57" s="8" customFormat="1" ht="12.75">
      <c r="AL103" s="9"/>
      <c r="AM103" s="9"/>
      <c r="AN103" s="9"/>
      <c r="AO103" s="9"/>
      <c r="AP103" s="9"/>
      <c r="AQ103" s="9"/>
      <c r="AR103" s="9"/>
      <c r="AS103" s="9"/>
      <c r="AT103" s="9"/>
      <c r="AU103" s="9"/>
      <c r="AV103" s="9"/>
      <c r="AW103" s="9"/>
      <c r="AX103" s="9"/>
      <c r="AY103" s="9"/>
      <c r="AZ103" s="9"/>
      <c r="BA103" s="9"/>
      <c r="BB103" s="9"/>
      <c r="BC103" s="9"/>
      <c r="BD103" s="9"/>
      <c r="BE103" s="9"/>
    </row>
    <row r="104" spans="38:57" s="8" customFormat="1" ht="12.75">
      <c r="AL104" s="9"/>
      <c r="AM104" s="9"/>
      <c r="AN104" s="9"/>
      <c r="AO104" s="9"/>
      <c r="AP104" s="9"/>
      <c r="AQ104" s="9"/>
      <c r="AR104" s="9"/>
      <c r="AS104" s="9"/>
      <c r="AT104" s="9"/>
      <c r="AU104" s="9"/>
      <c r="AV104" s="9"/>
      <c r="AW104" s="9"/>
      <c r="AX104" s="9"/>
      <c r="AY104" s="9"/>
      <c r="AZ104" s="9"/>
      <c r="BA104" s="9"/>
      <c r="BB104" s="9"/>
      <c r="BC104" s="9"/>
      <c r="BD104" s="9"/>
      <c r="BE104" s="9"/>
    </row>
    <row r="105" spans="38:57" s="8" customFormat="1" ht="12.75">
      <c r="AL105" s="9"/>
      <c r="AM105" s="9"/>
      <c r="AN105" s="9"/>
      <c r="AO105" s="9"/>
      <c r="AP105" s="9"/>
      <c r="AQ105" s="9"/>
      <c r="AR105" s="9"/>
      <c r="AS105" s="9"/>
      <c r="AT105" s="9"/>
      <c r="AU105" s="9"/>
      <c r="AV105" s="9"/>
      <c r="AW105" s="9"/>
      <c r="AX105" s="9"/>
      <c r="AY105" s="9"/>
      <c r="AZ105" s="9"/>
      <c r="BA105" s="9"/>
      <c r="BB105" s="9"/>
      <c r="BC105" s="9"/>
      <c r="BD105" s="9"/>
      <c r="BE105" s="9"/>
    </row>
    <row r="106" spans="38:57" s="8" customFormat="1" ht="12.75">
      <c r="AL106" s="9"/>
      <c r="AM106" s="9"/>
      <c r="AN106" s="9"/>
      <c r="AO106" s="9"/>
      <c r="AP106" s="9"/>
      <c r="AQ106" s="9"/>
      <c r="AR106" s="9"/>
      <c r="AS106" s="9"/>
      <c r="AT106" s="9"/>
      <c r="AU106" s="9"/>
      <c r="AV106" s="9"/>
      <c r="AW106" s="9"/>
      <c r="AX106" s="9"/>
      <c r="AY106" s="9"/>
      <c r="AZ106" s="9"/>
      <c r="BA106" s="9"/>
      <c r="BB106" s="9"/>
      <c r="BC106" s="9"/>
      <c r="BD106" s="9"/>
      <c r="BE106" s="9"/>
    </row>
    <row r="107" spans="38:57" s="8" customFormat="1" ht="12.75">
      <c r="AL107" s="9"/>
      <c r="AM107" s="9"/>
      <c r="AN107" s="9"/>
      <c r="AO107" s="9"/>
      <c r="AP107" s="9"/>
      <c r="AQ107" s="9"/>
      <c r="AR107" s="9"/>
      <c r="AS107" s="9"/>
      <c r="AT107" s="9"/>
      <c r="AU107" s="9"/>
      <c r="AV107" s="9"/>
      <c r="AW107" s="9"/>
      <c r="AX107" s="9"/>
      <c r="AY107" s="9"/>
      <c r="AZ107" s="9"/>
      <c r="BA107" s="9"/>
      <c r="BB107" s="9"/>
      <c r="BC107" s="9"/>
      <c r="BD107" s="9"/>
      <c r="BE107" s="9"/>
    </row>
    <row r="108" spans="38:57" s="8" customFormat="1" ht="12.75">
      <c r="AL108" s="9"/>
      <c r="AM108" s="9"/>
      <c r="AN108" s="9"/>
      <c r="AO108" s="9"/>
      <c r="AP108" s="9"/>
      <c r="AQ108" s="9"/>
      <c r="AR108" s="9"/>
      <c r="AS108" s="9"/>
      <c r="AT108" s="9"/>
      <c r="AU108" s="9"/>
      <c r="AV108" s="9"/>
      <c r="AW108" s="9"/>
      <c r="AX108" s="9"/>
      <c r="AY108" s="9"/>
      <c r="AZ108" s="9"/>
      <c r="BA108" s="9"/>
      <c r="BB108" s="9"/>
      <c r="BC108" s="9"/>
      <c r="BD108" s="9"/>
      <c r="BE108" s="9"/>
    </row>
    <row r="109" spans="38:57" s="8" customFormat="1" ht="12.75">
      <c r="AL109" s="9"/>
      <c r="AM109" s="9"/>
      <c r="AN109" s="9"/>
      <c r="AO109" s="9"/>
      <c r="AP109" s="9"/>
      <c r="AQ109" s="9"/>
      <c r="AR109" s="9"/>
      <c r="AS109" s="9"/>
      <c r="AT109" s="9"/>
      <c r="AU109" s="9"/>
      <c r="AV109" s="9"/>
      <c r="AW109" s="9"/>
      <c r="AX109" s="9"/>
      <c r="AY109" s="9"/>
      <c r="AZ109" s="9"/>
      <c r="BA109" s="9"/>
      <c r="BB109" s="9"/>
      <c r="BC109" s="9"/>
      <c r="BD109" s="9"/>
      <c r="BE109" s="9"/>
    </row>
    <row r="110" spans="38:57" s="8" customFormat="1" ht="12.75">
      <c r="AL110" s="9"/>
      <c r="AM110" s="9"/>
      <c r="AN110" s="9"/>
      <c r="AO110" s="9"/>
      <c r="AP110" s="9"/>
      <c r="AQ110" s="9"/>
      <c r="AR110" s="9"/>
      <c r="AS110" s="9"/>
      <c r="AT110" s="9"/>
      <c r="AU110" s="9"/>
      <c r="AV110" s="9"/>
      <c r="AW110" s="9"/>
      <c r="AX110" s="9"/>
      <c r="AY110" s="9"/>
      <c r="AZ110" s="9"/>
      <c r="BA110" s="9"/>
      <c r="BB110" s="9"/>
      <c r="BC110" s="9"/>
      <c r="BD110" s="9"/>
      <c r="BE110" s="9"/>
    </row>
    <row r="111" spans="38:57" s="8" customFormat="1" ht="12.75">
      <c r="AL111" s="9"/>
      <c r="AM111" s="9"/>
      <c r="AN111" s="9"/>
      <c r="AO111" s="9"/>
      <c r="AP111" s="9"/>
      <c r="AQ111" s="9"/>
      <c r="AR111" s="9"/>
      <c r="AS111" s="9"/>
      <c r="AT111" s="9"/>
      <c r="AU111" s="9"/>
      <c r="AV111" s="9"/>
      <c r="AW111" s="9"/>
      <c r="AX111" s="9"/>
      <c r="AY111" s="9"/>
      <c r="AZ111" s="9"/>
      <c r="BA111" s="9"/>
      <c r="BB111" s="9"/>
      <c r="BC111" s="9"/>
      <c r="BD111" s="9"/>
      <c r="BE111" s="9"/>
    </row>
    <row r="112" spans="38:57" s="8" customFormat="1" ht="12.75">
      <c r="AL112" s="9"/>
      <c r="AM112" s="9"/>
      <c r="AN112" s="9"/>
      <c r="AO112" s="9"/>
      <c r="AP112" s="9"/>
      <c r="AQ112" s="9"/>
      <c r="AR112" s="9"/>
      <c r="AS112" s="9"/>
      <c r="AT112" s="9"/>
      <c r="AU112" s="9"/>
      <c r="AV112" s="9"/>
      <c r="AW112" s="9"/>
      <c r="AX112" s="9"/>
      <c r="AY112" s="9"/>
      <c r="AZ112" s="9"/>
      <c r="BA112" s="9"/>
      <c r="BB112" s="9"/>
      <c r="BC112" s="9"/>
      <c r="BD112" s="9"/>
      <c r="BE112" s="9"/>
    </row>
    <row r="113" spans="38:57" s="8" customFormat="1" ht="12.75">
      <c r="AL113" s="9"/>
      <c r="AM113" s="9"/>
      <c r="AN113" s="9"/>
      <c r="AO113" s="9"/>
      <c r="AP113" s="9"/>
      <c r="AQ113" s="9"/>
      <c r="AR113" s="9"/>
      <c r="AS113" s="9"/>
      <c r="AT113" s="9"/>
      <c r="AU113" s="9"/>
      <c r="AV113" s="9"/>
      <c r="AW113" s="9"/>
      <c r="AX113" s="9"/>
      <c r="AY113" s="9"/>
      <c r="AZ113" s="9"/>
      <c r="BA113" s="9"/>
      <c r="BB113" s="9"/>
      <c r="BC113" s="9"/>
      <c r="BD113" s="9"/>
      <c r="BE113" s="9"/>
    </row>
    <row r="114" spans="38:57" s="8" customFormat="1" ht="12.75">
      <c r="AL114" s="9"/>
      <c r="AM114" s="9"/>
      <c r="AN114" s="9"/>
      <c r="AO114" s="9"/>
      <c r="AP114" s="9"/>
      <c r="AQ114" s="9"/>
      <c r="AR114" s="9"/>
      <c r="AS114" s="9"/>
      <c r="AT114" s="9"/>
      <c r="AU114" s="9"/>
      <c r="AV114" s="9"/>
      <c r="AW114" s="9"/>
      <c r="AX114" s="9"/>
      <c r="AY114" s="9"/>
      <c r="AZ114" s="9"/>
      <c r="BA114" s="9"/>
      <c r="BB114" s="9"/>
      <c r="BC114" s="9"/>
      <c r="BD114" s="9"/>
      <c r="BE114" s="9"/>
    </row>
    <row r="115" spans="38:57" s="8" customFormat="1" ht="12.75">
      <c r="AL115" s="9"/>
      <c r="AM115" s="9"/>
      <c r="AN115" s="9"/>
      <c r="AO115" s="9"/>
      <c r="AP115" s="9"/>
      <c r="AQ115" s="9"/>
      <c r="AR115" s="9"/>
      <c r="AS115" s="9"/>
      <c r="AT115" s="9"/>
      <c r="AU115" s="9"/>
      <c r="AV115" s="9"/>
      <c r="AW115" s="9"/>
      <c r="AX115" s="9"/>
      <c r="AY115" s="9"/>
      <c r="AZ115" s="9"/>
      <c r="BA115" s="9"/>
      <c r="BB115" s="9"/>
      <c r="BC115" s="9"/>
      <c r="BD115" s="9"/>
      <c r="BE115" s="9"/>
    </row>
    <row r="116" spans="38:57" s="8" customFormat="1" ht="12.75">
      <c r="AL116" s="9"/>
      <c r="AM116" s="9"/>
      <c r="AN116" s="9"/>
      <c r="AO116" s="9"/>
      <c r="AP116" s="9"/>
      <c r="AQ116" s="9"/>
      <c r="AR116" s="9"/>
      <c r="AS116" s="9"/>
      <c r="AT116" s="9"/>
      <c r="AU116" s="9"/>
      <c r="AV116" s="9"/>
      <c r="AW116" s="9"/>
      <c r="AX116" s="9"/>
      <c r="AY116" s="9"/>
      <c r="AZ116" s="9"/>
      <c r="BA116" s="9"/>
      <c r="BB116" s="9"/>
      <c r="BC116" s="9"/>
      <c r="BD116" s="9"/>
      <c r="BE116" s="9"/>
    </row>
    <row r="117" spans="38:57" s="8" customFormat="1" ht="12.75">
      <c r="AL117" s="9"/>
      <c r="AM117" s="9"/>
      <c r="AN117" s="9"/>
      <c r="AO117" s="9"/>
      <c r="AP117" s="9"/>
      <c r="AQ117" s="9"/>
      <c r="AR117" s="9"/>
      <c r="AS117" s="9"/>
      <c r="AT117" s="9"/>
      <c r="AU117" s="9"/>
      <c r="AV117" s="9"/>
      <c r="AW117" s="9"/>
      <c r="AX117" s="9"/>
      <c r="AY117" s="9"/>
      <c r="AZ117" s="9"/>
      <c r="BA117" s="9"/>
      <c r="BB117" s="9"/>
      <c r="BC117" s="9"/>
      <c r="BD117" s="9"/>
      <c r="BE117" s="9"/>
    </row>
    <row r="118" spans="38:57" s="8" customFormat="1" ht="12.75">
      <c r="AL118" s="9"/>
      <c r="AM118" s="9"/>
      <c r="AN118" s="9"/>
      <c r="AO118" s="9"/>
      <c r="AP118" s="9"/>
      <c r="AQ118" s="9"/>
      <c r="AR118" s="9"/>
      <c r="AS118" s="9"/>
      <c r="AT118" s="9"/>
      <c r="AU118" s="9"/>
      <c r="AV118" s="9"/>
      <c r="AW118" s="9"/>
      <c r="AX118" s="9"/>
      <c r="AY118" s="9"/>
      <c r="AZ118" s="9"/>
      <c r="BA118" s="9"/>
      <c r="BB118" s="9"/>
      <c r="BC118" s="9"/>
      <c r="BD118" s="9"/>
      <c r="BE118" s="9"/>
    </row>
    <row r="119" spans="38:57" s="8" customFormat="1" ht="12.75">
      <c r="AL119" s="9"/>
      <c r="AM119" s="9"/>
      <c r="AN119" s="9"/>
      <c r="AO119" s="9"/>
      <c r="AP119" s="9"/>
      <c r="AQ119" s="9"/>
      <c r="AR119" s="9"/>
      <c r="AS119" s="9"/>
      <c r="AT119" s="9"/>
      <c r="AU119" s="9"/>
      <c r="AV119" s="9"/>
      <c r="AW119" s="9"/>
      <c r="AX119" s="9"/>
      <c r="AY119" s="9"/>
      <c r="AZ119" s="9"/>
      <c r="BA119" s="9"/>
      <c r="BB119" s="9"/>
      <c r="BC119" s="9"/>
      <c r="BD119" s="9"/>
      <c r="BE119" s="9"/>
    </row>
    <row r="120" spans="38:57" s="8" customFormat="1" ht="12.75">
      <c r="AL120" s="9"/>
      <c r="AM120" s="9"/>
      <c r="AN120" s="9"/>
      <c r="AO120" s="9"/>
      <c r="AP120" s="9"/>
      <c r="AQ120" s="9"/>
      <c r="AR120" s="9"/>
      <c r="AS120" s="9"/>
      <c r="AT120" s="9"/>
      <c r="AU120" s="9"/>
      <c r="AV120" s="9"/>
      <c r="AW120" s="9"/>
      <c r="AX120" s="9"/>
      <c r="AY120" s="9"/>
      <c r="AZ120" s="9"/>
      <c r="BA120" s="9"/>
      <c r="BB120" s="9"/>
      <c r="BC120" s="9"/>
      <c r="BD120" s="9"/>
      <c r="BE120" s="9"/>
    </row>
    <row r="121" spans="38:57" s="8" customFormat="1" ht="12.75">
      <c r="AL121" s="9"/>
      <c r="AM121" s="9"/>
      <c r="AN121" s="9"/>
      <c r="AO121" s="9"/>
      <c r="AP121" s="9"/>
      <c r="AQ121" s="9"/>
      <c r="AR121" s="9"/>
      <c r="AS121" s="9"/>
      <c r="AT121" s="9"/>
      <c r="AU121" s="9"/>
      <c r="AV121" s="9"/>
      <c r="AW121" s="9"/>
      <c r="AX121" s="9"/>
      <c r="AY121" s="9"/>
      <c r="AZ121" s="9"/>
      <c r="BA121" s="9"/>
      <c r="BB121" s="9"/>
      <c r="BC121" s="9"/>
      <c r="BD121" s="9"/>
      <c r="BE121" s="9"/>
    </row>
    <row r="122" spans="38:57" s="8" customFormat="1" ht="12.75">
      <c r="AL122" s="9"/>
      <c r="AM122" s="9"/>
      <c r="AN122" s="9"/>
      <c r="AO122" s="9"/>
      <c r="AP122" s="9"/>
      <c r="AQ122" s="9"/>
      <c r="AR122" s="9"/>
      <c r="AS122" s="9"/>
      <c r="AT122" s="9"/>
      <c r="AU122" s="9"/>
      <c r="AV122" s="9"/>
      <c r="AW122" s="9"/>
      <c r="AX122" s="9"/>
      <c r="AY122" s="9"/>
      <c r="AZ122" s="9"/>
      <c r="BA122" s="9"/>
      <c r="BB122" s="9"/>
      <c r="BC122" s="9"/>
      <c r="BD122" s="9"/>
      <c r="BE122" s="9"/>
    </row>
    <row r="123" spans="38:57" s="8" customFormat="1" ht="12.75">
      <c r="AL123" s="9"/>
      <c r="AM123" s="9"/>
      <c r="AN123" s="9"/>
      <c r="AO123" s="9"/>
      <c r="AP123" s="9"/>
      <c r="AQ123" s="9"/>
      <c r="AR123" s="9"/>
      <c r="AS123" s="9"/>
      <c r="AT123" s="9"/>
      <c r="AU123" s="9"/>
      <c r="AV123" s="9"/>
      <c r="AW123" s="9"/>
      <c r="AX123" s="9"/>
      <c r="AY123" s="9"/>
      <c r="AZ123" s="9"/>
      <c r="BA123" s="9"/>
      <c r="BB123" s="9"/>
      <c r="BC123" s="9"/>
      <c r="BD123" s="9"/>
      <c r="BE123" s="9"/>
    </row>
    <row r="124" spans="38:57" s="8" customFormat="1" ht="12.75">
      <c r="AL124" s="9"/>
      <c r="AM124" s="9"/>
      <c r="AN124" s="9"/>
      <c r="AO124" s="9"/>
      <c r="AP124" s="9"/>
      <c r="AQ124" s="9"/>
      <c r="AR124" s="9"/>
      <c r="AS124" s="9"/>
      <c r="AT124" s="9"/>
      <c r="AU124" s="9"/>
      <c r="AV124" s="9"/>
      <c r="AW124" s="9"/>
      <c r="AX124" s="9"/>
      <c r="AY124" s="9"/>
      <c r="AZ124" s="9"/>
      <c r="BA124" s="9"/>
      <c r="BB124" s="9"/>
      <c r="BC124" s="9"/>
      <c r="BD124" s="9"/>
      <c r="BE124" s="9"/>
    </row>
    <row r="125" spans="38:57" s="8" customFormat="1" ht="12.75">
      <c r="AL125" s="9"/>
      <c r="AM125" s="9"/>
      <c r="AN125" s="9"/>
      <c r="AO125" s="9"/>
      <c r="AP125" s="9"/>
      <c r="AQ125" s="9"/>
      <c r="AR125" s="9"/>
      <c r="AS125" s="9"/>
      <c r="AT125" s="9"/>
      <c r="AU125" s="9"/>
      <c r="AV125" s="9"/>
      <c r="AW125" s="9"/>
      <c r="AX125" s="9"/>
      <c r="AY125" s="9"/>
      <c r="AZ125" s="9"/>
      <c r="BA125" s="9"/>
      <c r="BB125" s="9"/>
      <c r="BC125" s="9"/>
      <c r="BD125" s="9"/>
      <c r="BE125" s="9"/>
    </row>
    <row r="126" spans="38:57" s="8" customFormat="1" ht="12.75">
      <c r="AL126" s="9"/>
      <c r="AM126" s="9"/>
      <c r="AN126" s="9"/>
      <c r="AO126" s="9"/>
      <c r="AP126" s="9"/>
      <c r="AQ126" s="9"/>
      <c r="AR126" s="9"/>
      <c r="AS126" s="9"/>
      <c r="AT126" s="9"/>
      <c r="AU126" s="9"/>
      <c r="AV126" s="9"/>
      <c r="AW126" s="9"/>
      <c r="AX126" s="9"/>
      <c r="AY126" s="9"/>
      <c r="AZ126" s="9"/>
      <c r="BA126" s="9"/>
      <c r="BB126" s="9"/>
      <c r="BC126" s="9"/>
      <c r="BD126" s="9"/>
      <c r="BE126" s="9"/>
    </row>
    <row r="127" spans="38:57" s="8" customFormat="1" ht="12.75">
      <c r="AL127" s="9"/>
      <c r="AM127" s="9"/>
      <c r="AN127" s="9"/>
      <c r="AO127" s="9"/>
      <c r="AP127" s="9"/>
      <c r="AQ127" s="9"/>
      <c r="AR127" s="9"/>
      <c r="AS127" s="9"/>
      <c r="AT127" s="9"/>
      <c r="AU127" s="9"/>
      <c r="AV127" s="9"/>
      <c r="AW127" s="9"/>
      <c r="AX127" s="9"/>
      <c r="AY127" s="9"/>
      <c r="AZ127" s="9"/>
      <c r="BA127" s="9"/>
      <c r="BB127" s="9"/>
      <c r="BC127" s="9"/>
      <c r="BD127" s="9"/>
      <c r="BE127" s="9"/>
    </row>
    <row r="128" spans="38:57" s="8" customFormat="1" ht="12.75">
      <c r="AL128" s="9"/>
      <c r="AM128" s="9"/>
      <c r="AN128" s="9"/>
      <c r="AO128" s="9"/>
      <c r="AP128" s="9"/>
      <c r="AQ128" s="9"/>
      <c r="AR128" s="9"/>
      <c r="AS128" s="9"/>
      <c r="AT128" s="9"/>
      <c r="AU128" s="9"/>
      <c r="AV128" s="9"/>
      <c r="AW128" s="9"/>
      <c r="AX128" s="9"/>
      <c r="AY128" s="9"/>
      <c r="AZ128" s="9"/>
      <c r="BA128" s="9"/>
      <c r="BB128" s="9"/>
      <c r="BC128" s="9"/>
      <c r="BD128" s="9"/>
      <c r="BE128" s="9"/>
    </row>
    <row r="129" spans="38:57" s="8" customFormat="1" ht="12.75">
      <c r="AL129" s="9"/>
      <c r="AM129" s="9"/>
      <c r="AN129" s="9"/>
      <c r="AO129" s="9"/>
      <c r="AP129" s="9"/>
      <c r="AQ129" s="9"/>
      <c r="AR129" s="9"/>
      <c r="AS129" s="9"/>
      <c r="AT129" s="9"/>
      <c r="AU129" s="9"/>
      <c r="AV129" s="9"/>
      <c r="AW129" s="9"/>
      <c r="AX129" s="9"/>
      <c r="AY129" s="9"/>
      <c r="AZ129" s="9"/>
      <c r="BA129" s="9"/>
      <c r="BB129" s="9"/>
      <c r="BC129" s="9"/>
      <c r="BD129" s="9"/>
      <c r="BE129" s="9"/>
    </row>
    <row r="130" spans="38:57" s="8" customFormat="1" ht="12.75">
      <c r="AL130" s="9"/>
      <c r="AM130" s="9"/>
      <c r="AN130" s="9"/>
      <c r="AO130" s="9"/>
      <c r="AP130" s="9"/>
      <c r="AQ130" s="9"/>
      <c r="AR130" s="9"/>
      <c r="AS130" s="9"/>
      <c r="AT130" s="9"/>
      <c r="AU130" s="9"/>
      <c r="AV130" s="9"/>
      <c r="AW130" s="9"/>
      <c r="AX130" s="9"/>
      <c r="AY130" s="9"/>
      <c r="AZ130" s="9"/>
      <c r="BA130" s="9"/>
      <c r="BB130" s="9"/>
      <c r="BC130" s="9"/>
      <c r="BD130" s="9"/>
      <c r="BE130" s="9"/>
    </row>
    <row r="131" spans="38:57" s="8" customFormat="1" ht="12.75">
      <c r="AL131" s="9"/>
      <c r="AM131" s="9"/>
      <c r="AN131" s="9"/>
      <c r="AO131" s="9"/>
      <c r="AP131" s="9"/>
      <c r="AQ131" s="9"/>
      <c r="AR131" s="9"/>
      <c r="AS131" s="9"/>
      <c r="AT131" s="9"/>
      <c r="AU131" s="9"/>
      <c r="AV131" s="9"/>
      <c r="AW131" s="9"/>
      <c r="AX131" s="9"/>
      <c r="AY131" s="9"/>
      <c r="AZ131" s="9"/>
      <c r="BA131" s="9"/>
      <c r="BB131" s="9"/>
      <c r="BC131" s="9"/>
      <c r="BD131" s="9"/>
      <c r="BE131" s="9"/>
    </row>
    <row r="132" spans="38:57" s="8" customFormat="1" ht="12.75">
      <c r="AL132" s="9"/>
      <c r="AM132" s="9"/>
      <c r="AN132" s="9"/>
      <c r="AO132" s="9"/>
      <c r="AP132" s="9"/>
      <c r="AQ132" s="9"/>
      <c r="AR132" s="9"/>
      <c r="AS132" s="9"/>
      <c r="AT132" s="9"/>
      <c r="AU132" s="9"/>
      <c r="AV132" s="9"/>
      <c r="AW132" s="9"/>
      <c r="AX132" s="9"/>
      <c r="AY132" s="9"/>
      <c r="AZ132" s="9"/>
      <c r="BA132" s="9"/>
      <c r="BB132" s="9"/>
      <c r="BC132" s="9"/>
      <c r="BD132" s="9"/>
      <c r="BE132" s="9"/>
    </row>
    <row r="133" spans="38:57" s="8" customFormat="1" ht="12.75">
      <c r="AL133" s="9"/>
      <c r="AM133" s="9"/>
      <c r="AN133" s="9"/>
      <c r="AO133" s="9"/>
      <c r="AP133" s="9"/>
      <c r="AQ133" s="9"/>
      <c r="AR133" s="9"/>
      <c r="AS133" s="9"/>
      <c r="AT133" s="9"/>
      <c r="AU133" s="9"/>
      <c r="AV133" s="9"/>
      <c r="AW133" s="9"/>
      <c r="AX133" s="9"/>
      <c r="AY133" s="9"/>
      <c r="AZ133" s="9"/>
      <c r="BA133" s="9"/>
      <c r="BB133" s="9"/>
      <c r="BC133" s="9"/>
      <c r="BD133" s="9"/>
      <c r="BE133" s="9"/>
    </row>
    <row r="134" spans="38:57" s="8" customFormat="1" ht="12.75">
      <c r="AL134" s="9"/>
      <c r="AM134" s="9"/>
      <c r="AN134" s="9"/>
      <c r="AO134" s="9"/>
      <c r="AP134" s="9"/>
      <c r="AQ134" s="9"/>
      <c r="AR134" s="9"/>
      <c r="AS134" s="9"/>
      <c r="AT134" s="9"/>
      <c r="AU134" s="9"/>
      <c r="AV134" s="9"/>
      <c r="AW134" s="9"/>
      <c r="AX134" s="9"/>
      <c r="AY134" s="9"/>
      <c r="AZ134" s="9"/>
      <c r="BA134" s="9"/>
      <c r="BB134" s="9"/>
      <c r="BC134" s="9"/>
      <c r="BD134" s="9"/>
      <c r="BE134" s="9"/>
    </row>
    <row r="135" spans="38:57" s="8" customFormat="1" ht="12.75">
      <c r="AL135" s="9"/>
      <c r="AM135" s="9"/>
      <c r="AN135" s="9"/>
      <c r="AO135" s="9"/>
      <c r="AP135" s="9"/>
      <c r="AQ135" s="9"/>
      <c r="AR135" s="9"/>
      <c r="AS135" s="9"/>
      <c r="AT135" s="9"/>
      <c r="AU135" s="9"/>
      <c r="AV135" s="9"/>
      <c r="AW135" s="9"/>
      <c r="AX135" s="9"/>
      <c r="AY135" s="9"/>
      <c r="AZ135" s="9"/>
      <c r="BA135" s="9"/>
      <c r="BB135" s="9"/>
      <c r="BC135" s="9"/>
      <c r="BD135" s="9"/>
      <c r="BE135" s="9"/>
    </row>
    <row r="136" spans="38:57" s="8" customFormat="1" ht="12.75">
      <c r="AL136" s="9"/>
      <c r="AM136" s="9"/>
      <c r="AN136" s="9"/>
      <c r="AO136" s="9"/>
      <c r="AP136" s="9"/>
      <c r="AQ136" s="9"/>
      <c r="AR136" s="9"/>
      <c r="AS136" s="9"/>
      <c r="AT136" s="9"/>
      <c r="AU136" s="9"/>
      <c r="AV136" s="9"/>
      <c r="AW136" s="9"/>
      <c r="AX136" s="9"/>
      <c r="AY136" s="9"/>
      <c r="AZ136" s="9"/>
      <c r="BA136" s="9"/>
      <c r="BB136" s="9"/>
      <c r="BC136" s="9"/>
      <c r="BD136" s="9"/>
      <c r="BE136" s="9"/>
    </row>
    <row r="137" spans="38:57" s="8" customFormat="1" ht="12.75">
      <c r="AL137" s="9"/>
      <c r="AM137" s="9"/>
      <c r="AN137" s="9"/>
      <c r="AO137" s="9"/>
      <c r="AP137" s="9"/>
      <c r="AQ137" s="9"/>
      <c r="AR137" s="9"/>
      <c r="AS137" s="9"/>
      <c r="AT137" s="9"/>
      <c r="AU137" s="9"/>
      <c r="AV137" s="9"/>
      <c r="AW137" s="9"/>
      <c r="AX137" s="9"/>
      <c r="AY137" s="9"/>
      <c r="AZ137" s="9"/>
      <c r="BA137" s="9"/>
      <c r="BB137" s="9"/>
      <c r="BC137" s="9"/>
      <c r="BD137" s="9"/>
      <c r="BE137" s="9"/>
    </row>
    <row r="138" spans="38:57" s="8" customFormat="1" ht="12.75">
      <c r="AL138" s="9"/>
      <c r="AM138" s="9"/>
      <c r="AN138" s="9"/>
      <c r="AO138" s="9"/>
      <c r="AP138" s="9"/>
      <c r="AQ138" s="9"/>
      <c r="AR138" s="9"/>
      <c r="AS138" s="9"/>
      <c r="AT138" s="9"/>
      <c r="AU138" s="9"/>
      <c r="AV138" s="9"/>
      <c r="AW138" s="9"/>
      <c r="AX138" s="9"/>
      <c r="AY138" s="9"/>
      <c r="AZ138" s="9"/>
      <c r="BA138" s="9"/>
      <c r="BB138" s="9"/>
      <c r="BC138" s="9"/>
      <c r="BD138" s="9"/>
      <c r="BE138" s="9"/>
    </row>
    <row r="139" spans="38:57" s="8" customFormat="1" ht="12.75">
      <c r="AL139" s="9"/>
      <c r="AM139" s="9"/>
      <c r="AN139" s="9"/>
      <c r="AO139" s="9"/>
      <c r="AP139" s="9"/>
      <c r="AQ139" s="9"/>
      <c r="AR139" s="9"/>
      <c r="AS139" s="9"/>
      <c r="AT139" s="9"/>
      <c r="AU139" s="9"/>
      <c r="AV139" s="9"/>
      <c r="AW139" s="9"/>
      <c r="AX139" s="9"/>
      <c r="AY139" s="9"/>
      <c r="AZ139" s="9"/>
      <c r="BA139" s="9"/>
      <c r="BB139" s="9"/>
      <c r="BC139" s="9"/>
      <c r="BD139" s="9"/>
      <c r="BE139" s="9"/>
    </row>
    <row r="140" spans="38:57" s="8" customFormat="1" ht="12.75">
      <c r="AL140" s="9"/>
      <c r="AM140" s="9"/>
      <c r="AN140" s="9"/>
      <c r="AO140" s="9"/>
      <c r="AP140" s="9"/>
      <c r="AQ140" s="9"/>
      <c r="AR140" s="9"/>
      <c r="AS140" s="9"/>
      <c r="AT140" s="9"/>
      <c r="AU140" s="9"/>
      <c r="AV140" s="9"/>
      <c r="AW140" s="9"/>
      <c r="AX140" s="9"/>
      <c r="AY140" s="9"/>
      <c r="AZ140" s="9"/>
      <c r="BA140" s="9"/>
      <c r="BB140" s="9"/>
      <c r="BC140" s="9"/>
      <c r="BD140" s="9"/>
      <c r="BE140" s="9"/>
    </row>
    <row r="141" spans="38:57" s="8" customFormat="1" ht="12.75">
      <c r="AL141" s="9"/>
      <c r="AM141" s="9"/>
      <c r="AN141" s="9"/>
      <c r="AO141" s="9"/>
      <c r="AP141" s="9"/>
      <c r="AQ141" s="9"/>
      <c r="AR141" s="9"/>
      <c r="AS141" s="9"/>
      <c r="AT141" s="9"/>
      <c r="AU141" s="9"/>
      <c r="AV141" s="9"/>
      <c r="AW141" s="9"/>
      <c r="AX141" s="9"/>
      <c r="AY141" s="9"/>
      <c r="AZ141" s="9"/>
      <c r="BA141" s="9"/>
      <c r="BB141" s="9"/>
      <c r="BC141" s="9"/>
      <c r="BD141" s="9"/>
      <c r="BE141" s="9"/>
    </row>
    <row r="142" spans="38:57" s="8" customFormat="1" ht="12.75">
      <c r="AL142" s="9"/>
      <c r="AM142" s="9"/>
      <c r="AN142" s="9"/>
      <c r="AO142" s="9"/>
      <c r="AP142" s="9"/>
      <c r="AQ142" s="9"/>
      <c r="AR142" s="9"/>
      <c r="AS142" s="9"/>
      <c r="AT142" s="9"/>
      <c r="AU142" s="9"/>
      <c r="AV142" s="9"/>
      <c r="AW142" s="9"/>
      <c r="AX142" s="9"/>
      <c r="AY142" s="9"/>
      <c r="AZ142" s="9"/>
      <c r="BA142" s="9"/>
      <c r="BB142" s="9"/>
      <c r="BC142" s="9"/>
      <c r="BD142" s="9"/>
      <c r="BE142" s="9"/>
    </row>
    <row r="143" spans="38:57" s="8" customFormat="1" ht="12.75">
      <c r="AL143" s="9"/>
      <c r="AM143" s="9"/>
      <c r="AN143" s="9"/>
      <c r="AO143" s="9"/>
      <c r="AP143" s="9"/>
      <c r="AQ143" s="9"/>
      <c r="AR143" s="9"/>
      <c r="AS143" s="9"/>
      <c r="AT143" s="9"/>
      <c r="AU143" s="9"/>
      <c r="AV143" s="9"/>
      <c r="AW143" s="9"/>
      <c r="AX143" s="9"/>
      <c r="AY143" s="9"/>
      <c r="AZ143" s="9"/>
      <c r="BA143" s="9"/>
      <c r="BB143" s="9"/>
      <c r="BC143" s="9"/>
      <c r="BD143" s="9"/>
      <c r="BE143" s="9"/>
    </row>
    <row r="144" spans="38:57" s="8" customFormat="1" ht="12.75">
      <c r="AL144" s="9"/>
      <c r="AM144" s="9"/>
      <c r="AN144" s="9"/>
      <c r="AO144" s="9"/>
      <c r="AP144" s="9"/>
      <c r="AQ144" s="9"/>
      <c r="AR144" s="9"/>
      <c r="AS144" s="9"/>
      <c r="AT144" s="9"/>
      <c r="AU144" s="9"/>
      <c r="AV144" s="9"/>
      <c r="AW144" s="9"/>
      <c r="AX144" s="9"/>
      <c r="AY144" s="9"/>
      <c r="AZ144" s="9"/>
      <c r="BA144" s="9"/>
      <c r="BB144" s="9"/>
      <c r="BC144" s="9"/>
      <c r="BD144" s="9"/>
      <c r="BE144" s="9"/>
    </row>
    <row r="145" spans="38:57" s="8" customFormat="1" ht="12.75">
      <c r="AL145" s="9"/>
      <c r="AM145" s="9"/>
      <c r="AN145" s="9"/>
      <c r="AO145" s="9"/>
      <c r="AP145" s="9"/>
      <c r="AQ145" s="9"/>
      <c r="AR145" s="9"/>
      <c r="AS145" s="9"/>
      <c r="AT145" s="9"/>
      <c r="AU145" s="9"/>
      <c r="AV145" s="9"/>
      <c r="AW145" s="9"/>
      <c r="AX145" s="9"/>
      <c r="AY145" s="9"/>
      <c r="AZ145" s="9"/>
      <c r="BA145" s="9"/>
      <c r="BB145" s="9"/>
      <c r="BC145" s="9"/>
      <c r="BD145" s="9"/>
      <c r="BE145" s="9"/>
    </row>
    <row r="146" spans="38:57" s="8" customFormat="1" ht="12.75">
      <c r="AL146" s="9"/>
      <c r="AM146" s="9"/>
      <c r="AN146" s="9"/>
      <c r="AO146" s="9"/>
      <c r="AP146" s="9"/>
      <c r="AQ146" s="9"/>
      <c r="AR146" s="9"/>
      <c r="AS146" s="9"/>
      <c r="AT146" s="9"/>
      <c r="AU146" s="9"/>
      <c r="AV146" s="9"/>
      <c r="AW146" s="9"/>
      <c r="AX146" s="9"/>
      <c r="AY146" s="9"/>
      <c r="AZ146" s="9"/>
      <c r="BA146" s="9"/>
      <c r="BB146" s="9"/>
      <c r="BC146" s="9"/>
      <c r="BD146" s="9"/>
      <c r="BE146" s="9"/>
    </row>
    <row r="147" spans="38:57" s="8" customFormat="1" ht="12.75">
      <c r="AL147" s="9"/>
      <c r="AM147" s="9"/>
      <c r="AN147" s="9"/>
      <c r="AO147" s="9"/>
      <c r="AP147" s="9"/>
      <c r="AQ147" s="9"/>
      <c r="AR147" s="9"/>
      <c r="AS147" s="9"/>
      <c r="AT147" s="9"/>
      <c r="AU147" s="9"/>
      <c r="AV147" s="9"/>
      <c r="AW147" s="9"/>
      <c r="AX147" s="9"/>
      <c r="AY147" s="9"/>
      <c r="AZ147" s="9"/>
      <c r="BA147" s="9"/>
      <c r="BB147" s="9"/>
      <c r="BC147" s="9"/>
      <c r="BD147" s="9"/>
      <c r="BE147" s="9"/>
    </row>
    <row r="148" spans="38:57" s="8" customFormat="1" ht="12.75">
      <c r="AL148" s="9"/>
      <c r="AM148" s="9"/>
      <c r="AN148" s="9"/>
      <c r="AO148" s="9"/>
      <c r="AP148" s="9"/>
      <c r="AQ148" s="9"/>
      <c r="AR148" s="9"/>
      <c r="AS148" s="9"/>
      <c r="AT148" s="9"/>
      <c r="AU148" s="9"/>
      <c r="AV148" s="9"/>
      <c r="AW148" s="9"/>
      <c r="AX148" s="9"/>
      <c r="AY148" s="9"/>
      <c r="AZ148" s="9"/>
      <c r="BA148" s="9"/>
      <c r="BB148" s="9"/>
      <c r="BC148" s="9"/>
      <c r="BD148" s="9"/>
      <c r="BE148" s="9"/>
    </row>
    <row r="149" spans="38:57" s="8" customFormat="1" ht="12.75">
      <c r="AL149" s="9"/>
      <c r="AM149" s="9"/>
      <c r="AN149" s="9"/>
      <c r="AO149" s="9"/>
      <c r="AP149" s="9"/>
      <c r="AQ149" s="9"/>
      <c r="AR149" s="9"/>
      <c r="AS149" s="9"/>
      <c r="AT149" s="9"/>
      <c r="AU149" s="9"/>
      <c r="AV149" s="9"/>
      <c r="AW149" s="9"/>
      <c r="AX149" s="9"/>
      <c r="AY149" s="9"/>
      <c r="AZ149" s="9"/>
      <c r="BA149" s="9"/>
      <c r="BB149" s="9"/>
      <c r="BC149" s="9"/>
      <c r="BD149" s="9"/>
      <c r="BE149" s="9"/>
    </row>
    <row r="150" spans="38:57" s="8" customFormat="1" ht="12.75">
      <c r="AL150" s="9"/>
      <c r="AM150" s="9"/>
      <c r="AN150" s="9"/>
      <c r="AO150" s="9"/>
      <c r="AP150" s="9"/>
      <c r="AQ150" s="9"/>
      <c r="AR150" s="9"/>
      <c r="AS150" s="9"/>
      <c r="AT150" s="9"/>
      <c r="AU150" s="9"/>
      <c r="AV150" s="9"/>
      <c r="AW150" s="9"/>
      <c r="AX150" s="9"/>
      <c r="AY150" s="9"/>
      <c r="AZ150" s="9"/>
      <c r="BA150" s="9"/>
      <c r="BB150" s="9"/>
      <c r="BC150" s="9"/>
      <c r="BD150" s="9"/>
      <c r="BE150" s="9"/>
    </row>
    <row r="151" spans="38:57" s="8" customFormat="1" ht="12.75">
      <c r="AL151" s="9"/>
      <c r="AM151" s="9"/>
      <c r="AN151" s="9"/>
      <c r="AO151" s="9"/>
      <c r="AP151" s="9"/>
      <c r="AQ151" s="9"/>
      <c r="AR151" s="9"/>
      <c r="AS151" s="9"/>
      <c r="AT151" s="9"/>
      <c r="AU151" s="9"/>
      <c r="AV151" s="9"/>
      <c r="AW151" s="9"/>
      <c r="AX151" s="9"/>
      <c r="AY151" s="9"/>
      <c r="AZ151" s="9"/>
      <c r="BA151" s="9"/>
      <c r="BB151" s="9"/>
      <c r="BC151" s="9"/>
      <c r="BD151" s="9"/>
      <c r="BE151" s="9"/>
    </row>
    <row r="152" spans="38:57" s="8" customFormat="1" ht="12.75">
      <c r="AL152" s="9"/>
      <c r="AM152" s="9"/>
      <c r="AN152" s="9"/>
      <c r="AO152" s="9"/>
      <c r="AP152" s="9"/>
      <c r="AQ152" s="9"/>
      <c r="AR152" s="9"/>
      <c r="AS152" s="9"/>
      <c r="AT152" s="9"/>
      <c r="AU152" s="9"/>
      <c r="AV152" s="9"/>
      <c r="AW152" s="9"/>
      <c r="AX152" s="9"/>
      <c r="AY152" s="9"/>
      <c r="AZ152" s="9"/>
      <c r="BA152" s="9"/>
      <c r="BB152" s="9"/>
      <c r="BC152" s="9"/>
      <c r="BD152" s="9"/>
      <c r="BE152" s="9"/>
    </row>
    <row r="153" spans="38:57" s="8" customFormat="1" ht="12.75">
      <c r="AL153" s="9"/>
      <c r="AM153" s="9"/>
      <c r="AN153" s="9"/>
      <c r="AO153" s="9"/>
      <c r="AP153" s="9"/>
      <c r="AQ153" s="9"/>
      <c r="AR153" s="9"/>
      <c r="AS153" s="9"/>
      <c r="AT153" s="9"/>
      <c r="AU153" s="9"/>
      <c r="AV153" s="9"/>
      <c r="AW153" s="9"/>
      <c r="AX153" s="9"/>
      <c r="AY153" s="9"/>
      <c r="AZ153" s="9"/>
      <c r="BA153" s="9"/>
      <c r="BB153" s="9"/>
      <c r="BC153" s="9"/>
      <c r="BD153" s="9"/>
      <c r="BE153" s="9"/>
    </row>
    <row r="154" spans="38:57" s="8" customFormat="1" ht="12.75">
      <c r="AL154" s="9"/>
      <c r="AM154" s="9"/>
      <c r="AN154" s="9"/>
      <c r="AO154" s="9"/>
      <c r="AP154" s="9"/>
      <c r="AQ154" s="9"/>
      <c r="AR154" s="9"/>
      <c r="AS154" s="9"/>
      <c r="AT154" s="9"/>
      <c r="AU154" s="9"/>
      <c r="AV154" s="9"/>
      <c r="AW154" s="9"/>
      <c r="AX154" s="9"/>
      <c r="AY154" s="9"/>
      <c r="AZ154" s="9"/>
      <c r="BA154" s="9"/>
      <c r="BB154" s="9"/>
      <c r="BC154" s="9"/>
      <c r="BD154" s="9"/>
      <c r="BE154" s="9"/>
    </row>
    <row r="155" spans="38:57" s="8" customFormat="1" ht="12.75">
      <c r="AL155" s="9"/>
      <c r="AM155" s="9"/>
      <c r="AN155" s="9"/>
      <c r="AO155" s="9"/>
      <c r="AP155" s="9"/>
      <c r="AQ155" s="9"/>
      <c r="AR155" s="9"/>
      <c r="AS155" s="9"/>
      <c r="AT155" s="9"/>
      <c r="AU155" s="9"/>
      <c r="AV155" s="9"/>
      <c r="AW155" s="9"/>
      <c r="AX155" s="9"/>
      <c r="AY155" s="9"/>
      <c r="AZ155" s="9"/>
      <c r="BA155" s="9"/>
      <c r="BB155" s="9"/>
      <c r="BC155" s="9"/>
      <c r="BD155" s="9"/>
      <c r="BE155" s="9"/>
    </row>
    <row r="156" spans="38:57" s="8" customFormat="1" ht="12.75">
      <c r="AL156" s="9"/>
      <c r="AM156" s="9"/>
      <c r="AN156" s="9"/>
      <c r="AO156" s="9"/>
      <c r="AP156" s="9"/>
      <c r="AQ156" s="9"/>
      <c r="AR156" s="9"/>
      <c r="AS156" s="9"/>
      <c r="AT156" s="9"/>
      <c r="AU156" s="9"/>
      <c r="AV156" s="9"/>
      <c r="AW156" s="9"/>
      <c r="AX156" s="9"/>
      <c r="AY156" s="9"/>
      <c r="AZ156" s="9"/>
      <c r="BA156" s="9"/>
      <c r="BB156" s="9"/>
      <c r="BC156" s="9"/>
      <c r="BD156" s="9"/>
      <c r="BE156" s="9"/>
    </row>
    <row r="157" spans="38:57" s="8" customFormat="1" ht="12.75">
      <c r="AL157" s="9"/>
      <c r="AM157" s="9"/>
      <c r="AN157" s="9"/>
      <c r="AO157" s="9"/>
      <c r="AP157" s="9"/>
      <c r="AQ157" s="9"/>
      <c r="AR157" s="9"/>
      <c r="AS157" s="9"/>
      <c r="AT157" s="9"/>
      <c r="AU157" s="9"/>
      <c r="AV157" s="9"/>
      <c r="AW157" s="9"/>
      <c r="AX157" s="9"/>
      <c r="AY157" s="9"/>
      <c r="AZ157" s="9"/>
      <c r="BA157" s="9"/>
      <c r="BB157" s="9"/>
      <c r="BC157" s="9"/>
      <c r="BD157" s="9"/>
      <c r="BE157" s="9"/>
    </row>
    <row r="158" spans="38:57" s="8" customFormat="1" ht="12.75">
      <c r="AL158" s="9"/>
      <c r="AM158" s="9"/>
      <c r="AN158" s="9"/>
      <c r="AO158" s="9"/>
      <c r="AP158" s="9"/>
      <c r="AQ158" s="9"/>
      <c r="AR158" s="9"/>
      <c r="AS158" s="9"/>
      <c r="AT158" s="9"/>
      <c r="AU158" s="9"/>
      <c r="AV158" s="9"/>
      <c r="AW158" s="9"/>
      <c r="AX158" s="9"/>
      <c r="AY158" s="9"/>
      <c r="AZ158" s="9"/>
      <c r="BA158" s="9"/>
      <c r="BB158" s="9"/>
      <c r="BC158" s="9"/>
      <c r="BD158" s="9"/>
      <c r="BE158" s="9"/>
    </row>
    <row r="159" spans="38:57" s="8" customFormat="1" ht="12.75">
      <c r="AL159" s="9"/>
      <c r="AM159" s="9"/>
      <c r="AN159" s="9"/>
      <c r="AO159" s="9"/>
      <c r="AP159" s="9"/>
      <c r="AQ159" s="9"/>
      <c r="AR159" s="9"/>
      <c r="AS159" s="9"/>
      <c r="AT159" s="9"/>
      <c r="AU159" s="9"/>
      <c r="AV159" s="9"/>
      <c r="AW159" s="9"/>
      <c r="AX159" s="9"/>
      <c r="AY159" s="9"/>
      <c r="AZ159" s="9"/>
      <c r="BA159" s="9"/>
      <c r="BB159" s="9"/>
      <c r="BC159" s="9"/>
      <c r="BD159" s="9"/>
      <c r="BE159" s="9"/>
    </row>
    <row r="160" spans="38:57" s="8" customFormat="1" ht="12.75">
      <c r="AL160" s="9"/>
      <c r="AM160" s="9"/>
      <c r="AN160" s="9"/>
      <c r="AO160" s="9"/>
      <c r="AP160" s="9"/>
      <c r="AQ160" s="9"/>
      <c r="AR160" s="9"/>
      <c r="AS160" s="9"/>
      <c r="AT160" s="9"/>
      <c r="AU160" s="9"/>
      <c r="AV160" s="9"/>
      <c r="AW160" s="9"/>
      <c r="AX160" s="9"/>
      <c r="AY160" s="9"/>
      <c r="AZ160" s="9"/>
      <c r="BA160" s="9"/>
      <c r="BB160" s="9"/>
      <c r="BC160" s="9"/>
      <c r="BD160" s="9"/>
      <c r="BE160" s="9"/>
    </row>
    <row r="161" spans="2:57" s="8" customFormat="1" ht="12.75">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219"/>
      <c r="AL161" s="9"/>
      <c r="AM161" s="9"/>
      <c r="AN161" s="9"/>
      <c r="AO161" s="9"/>
      <c r="AP161" s="9"/>
      <c r="AQ161" s="9"/>
      <c r="AR161" s="9"/>
      <c r="AS161" s="9"/>
      <c r="AT161" s="9"/>
      <c r="AU161" s="9"/>
      <c r="AV161" s="9"/>
      <c r="AW161" s="9"/>
      <c r="AX161" s="9"/>
      <c r="AY161" s="9"/>
      <c r="AZ161" s="9"/>
      <c r="BA161" s="9"/>
      <c r="BB161" s="9"/>
      <c r="BC161" s="9"/>
      <c r="BD161" s="9"/>
      <c r="BE161" s="9"/>
    </row>
    <row r="162" spans="2:57" s="8" customFormat="1" ht="12.75">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219"/>
      <c r="AL162" s="9"/>
      <c r="AM162" s="9"/>
      <c r="AN162" s="9"/>
      <c r="AO162" s="9"/>
      <c r="AP162" s="9"/>
      <c r="AQ162" s="9"/>
      <c r="AR162" s="9"/>
      <c r="AS162" s="9"/>
      <c r="AT162" s="9"/>
      <c r="AU162" s="9"/>
      <c r="AV162" s="9"/>
      <c r="AW162" s="9"/>
      <c r="AX162" s="9"/>
      <c r="AY162" s="9"/>
      <c r="AZ162" s="9"/>
      <c r="BA162" s="9"/>
      <c r="BB162" s="9"/>
      <c r="BC162" s="9"/>
      <c r="BD162" s="9"/>
      <c r="BE162" s="9"/>
    </row>
    <row r="163" spans="2:57" s="8" customFormat="1" ht="12.75">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219"/>
      <c r="AL163" s="9"/>
      <c r="AM163" s="9"/>
      <c r="AN163" s="9"/>
      <c r="AO163" s="9"/>
      <c r="AP163" s="9"/>
      <c r="AQ163" s="9"/>
      <c r="AR163" s="9"/>
      <c r="AS163" s="9"/>
      <c r="AT163" s="9"/>
      <c r="AU163" s="9"/>
      <c r="AV163" s="9"/>
      <c r="AW163" s="9"/>
      <c r="AX163" s="9"/>
      <c r="AY163" s="9"/>
      <c r="AZ163" s="9"/>
      <c r="BA163" s="9"/>
      <c r="BB163" s="9"/>
      <c r="BC163" s="9"/>
      <c r="BD163" s="9"/>
      <c r="BE163" s="9"/>
    </row>
    <row r="164" spans="2:57" s="8" customFormat="1" ht="12.75">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219"/>
      <c r="AL164" s="9"/>
      <c r="AM164" s="9"/>
      <c r="AN164" s="9"/>
      <c r="AO164" s="9"/>
      <c r="AP164" s="9"/>
      <c r="AQ164" s="9"/>
      <c r="AR164" s="9"/>
      <c r="AS164" s="9"/>
      <c r="AT164" s="9"/>
      <c r="AU164" s="9"/>
      <c r="AV164" s="9"/>
      <c r="AW164" s="9"/>
      <c r="AX164" s="9"/>
      <c r="AY164" s="9"/>
      <c r="AZ164" s="9"/>
      <c r="BA164" s="9"/>
      <c r="BB164" s="9"/>
      <c r="BC164" s="9"/>
      <c r="BD164" s="9"/>
      <c r="BE164" s="9"/>
    </row>
    <row r="165" spans="2:57" s="8" customFormat="1" ht="12.75">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219"/>
      <c r="AL165" s="9"/>
      <c r="AM165" s="9"/>
      <c r="AN165" s="9"/>
      <c r="AO165" s="9"/>
      <c r="AP165" s="9"/>
      <c r="AQ165" s="9"/>
      <c r="AR165" s="9"/>
      <c r="AS165" s="9"/>
      <c r="AT165" s="9"/>
      <c r="AU165" s="9"/>
      <c r="AV165" s="9"/>
      <c r="AW165" s="9"/>
      <c r="AX165" s="9"/>
      <c r="AY165" s="9"/>
      <c r="AZ165" s="9"/>
      <c r="BA165" s="9"/>
      <c r="BB165" s="9"/>
      <c r="BC165" s="9"/>
      <c r="BD165" s="9"/>
      <c r="BE165" s="9"/>
    </row>
    <row r="166" spans="2:57" s="8" customFormat="1" ht="12.75">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219"/>
      <c r="AL166" s="9"/>
      <c r="AM166" s="9"/>
      <c r="AN166" s="9"/>
      <c r="AO166" s="9"/>
      <c r="AP166" s="9"/>
      <c r="AQ166" s="9"/>
      <c r="AR166" s="9"/>
      <c r="AS166" s="9"/>
      <c r="AT166" s="9"/>
      <c r="AU166" s="9"/>
      <c r="AV166" s="9"/>
      <c r="AW166" s="9"/>
      <c r="AX166" s="9"/>
      <c r="AY166" s="9"/>
      <c r="AZ166" s="9"/>
      <c r="BA166" s="9"/>
      <c r="BB166" s="9"/>
      <c r="BC166" s="9"/>
      <c r="BD166" s="9"/>
      <c r="BE166" s="9"/>
    </row>
    <row r="167" spans="2:57" s="8" customFormat="1" ht="12.75">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219"/>
      <c r="AL167" s="9"/>
      <c r="AM167" s="9"/>
      <c r="AN167" s="9"/>
      <c r="AO167" s="9"/>
      <c r="AP167" s="9"/>
      <c r="AQ167" s="9"/>
      <c r="AR167" s="9"/>
      <c r="AS167" s="9"/>
      <c r="AT167" s="9"/>
      <c r="AU167" s="9"/>
      <c r="AV167" s="9"/>
      <c r="AW167" s="9"/>
      <c r="AX167" s="9"/>
      <c r="AY167" s="9"/>
      <c r="AZ167" s="9"/>
      <c r="BA167" s="9"/>
      <c r="BB167" s="9"/>
      <c r="BC167" s="9"/>
      <c r="BD167" s="9"/>
      <c r="BE167" s="9"/>
    </row>
    <row r="168" spans="2:57" s="8" customFormat="1" ht="12.75">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219"/>
      <c r="AL168" s="9"/>
      <c r="AM168" s="9"/>
      <c r="AN168" s="9"/>
      <c r="AO168" s="9"/>
      <c r="AP168" s="9"/>
      <c r="AQ168" s="9"/>
      <c r="AR168" s="9"/>
      <c r="AS168" s="9"/>
      <c r="AT168" s="9"/>
      <c r="AU168" s="9"/>
      <c r="AV168" s="9"/>
      <c r="AW168" s="9"/>
      <c r="AX168" s="9"/>
      <c r="AY168" s="9"/>
      <c r="AZ168" s="9"/>
      <c r="BA168" s="9"/>
      <c r="BB168" s="9"/>
      <c r="BC168" s="9"/>
      <c r="BD168" s="9"/>
      <c r="BE168" s="9"/>
    </row>
    <row r="169" spans="2:57" s="8" customFormat="1" ht="12.75">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219"/>
      <c r="AL169" s="9"/>
      <c r="AM169" s="9"/>
      <c r="AN169" s="9"/>
      <c r="AO169" s="9"/>
      <c r="AP169" s="9"/>
      <c r="AQ169" s="9"/>
      <c r="AR169" s="9"/>
      <c r="AS169" s="9"/>
      <c r="AT169" s="9"/>
      <c r="AU169" s="9"/>
      <c r="AV169" s="9"/>
      <c r="AW169" s="9"/>
      <c r="AX169" s="9"/>
      <c r="AY169" s="9"/>
      <c r="AZ169" s="9"/>
      <c r="BA169" s="9"/>
      <c r="BB169" s="9"/>
      <c r="BC169" s="9"/>
      <c r="BD169" s="9"/>
      <c r="BE169" s="9"/>
    </row>
    <row r="170" spans="2:57" s="8" customFormat="1" ht="12.75">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219"/>
      <c r="AL170" s="9"/>
      <c r="AM170" s="9"/>
      <c r="AN170" s="9"/>
      <c r="AO170" s="9"/>
      <c r="AP170" s="9"/>
      <c r="AQ170" s="9"/>
      <c r="AR170" s="9"/>
      <c r="AS170" s="9"/>
      <c r="AT170" s="9"/>
      <c r="AU170" s="9"/>
      <c r="AV170" s="9"/>
      <c r="AW170" s="9"/>
      <c r="AX170" s="9"/>
      <c r="AY170" s="9"/>
      <c r="AZ170" s="9"/>
      <c r="BA170" s="9"/>
      <c r="BB170" s="9"/>
      <c r="BC170" s="9"/>
      <c r="BD170" s="9"/>
      <c r="BE170" s="9"/>
    </row>
    <row r="171" spans="2:57" s="8" customFormat="1" ht="12.75">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219"/>
      <c r="AL171" s="9"/>
      <c r="AM171" s="9"/>
      <c r="AN171" s="9"/>
      <c r="AO171" s="9"/>
      <c r="AP171" s="9"/>
      <c r="AQ171" s="9"/>
      <c r="AR171" s="9"/>
      <c r="AS171" s="9"/>
      <c r="AT171" s="9"/>
      <c r="AU171" s="9"/>
      <c r="AV171" s="9"/>
      <c r="AW171" s="9"/>
      <c r="AX171" s="9"/>
      <c r="AY171" s="9"/>
      <c r="AZ171" s="9"/>
      <c r="BA171" s="9"/>
      <c r="BB171" s="9"/>
      <c r="BC171" s="9"/>
      <c r="BD171" s="9"/>
      <c r="BE171" s="9"/>
    </row>
    <row r="172" spans="2:57" s="8" customFormat="1" ht="12.75">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219"/>
      <c r="AL172" s="9"/>
      <c r="AM172" s="9"/>
      <c r="AN172" s="9"/>
      <c r="AO172" s="9"/>
      <c r="AP172" s="9"/>
      <c r="AQ172" s="9"/>
      <c r="AR172" s="9"/>
      <c r="AS172" s="9"/>
      <c r="AT172" s="9"/>
      <c r="AU172" s="9"/>
      <c r="AV172" s="9"/>
      <c r="AW172" s="9"/>
      <c r="AX172" s="9"/>
      <c r="AY172" s="9"/>
      <c r="AZ172" s="9"/>
      <c r="BA172" s="9"/>
      <c r="BB172" s="9"/>
      <c r="BC172" s="9"/>
      <c r="BD172" s="9"/>
      <c r="BE172" s="9"/>
    </row>
    <row r="173" spans="2:57" s="8" customFormat="1" ht="12.75">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219"/>
      <c r="AL173" s="9"/>
      <c r="AM173" s="9"/>
      <c r="AN173" s="9"/>
      <c r="AO173" s="9"/>
      <c r="AP173" s="9"/>
      <c r="AQ173" s="9"/>
      <c r="AR173" s="9"/>
      <c r="AS173" s="9"/>
      <c r="AT173" s="9"/>
      <c r="AU173" s="9"/>
      <c r="AV173" s="9"/>
      <c r="AW173" s="9"/>
      <c r="AX173" s="9"/>
      <c r="AY173" s="9"/>
      <c r="AZ173" s="9"/>
      <c r="BA173" s="9"/>
      <c r="BB173" s="9"/>
      <c r="BC173" s="9"/>
      <c r="BD173" s="9"/>
      <c r="BE173" s="9"/>
    </row>
    <row r="174" spans="2:57" s="8" customFormat="1" ht="12.75">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219"/>
      <c r="AL174" s="9"/>
      <c r="AM174" s="9"/>
      <c r="AN174" s="9"/>
      <c r="AO174" s="9"/>
      <c r="AP174" s="9"/>
      <c r="AQ174" s="9"/>
      <c r="AR174" s="9"/>
      <c r="AS174" s="9"/>
      <c r="AT174" s="9"/>
      <c r="AU174" s="9"/>
      <c r="AV174" s="9"/>
      <c r="AW174" s="9"/>
      <c r="AX174" s="9"/>
      <c r="AY174" s="9"/>
      <c r="AZ174" s="9"/>
      <c r="BA174" s="9"/>
      <c r="BB174" s="9"/>
      <c r="BC174" s="9"/>
      <c r="BD174" s="9"/>
      <c r="BE174" s="9"/>
    </row>
    <row r="175" spans="2:57" s="8" customFormat="1" ht="12.75">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219"/>
      <c r="AL175" s="9"/>
      <c r="AM175" s="9"/>
      <c r="AN175" s="9"/>
      <c r="AO175" s="9"/>
      <c r="AP175" s="9"/>
      <c r="AQ175" s="9"/>
      <c r="AR175" s="9"/>
      <c r="AS175" s="9"/>
      <c r="AT175" s="9"/>
      <c r="AU175" s="9"/>
      <c r="AV175" s="9"/>
      <c r="AW175" s="9"/>
      <c r="AX175" s="9"/>
      <c r="AY175" s="9"/>
      <c r="AZ175" s="9"/>
      <c r="BA175" s="9"/>
      <c r="BB175" s="9"/>
      <c r="BC175" s="9"/>
      <c r="BD175" s="9"/>
      <c r="BE175" s="9"/>
    </row>
    <row r="176" spans="2:57" s="8" customFormat="1" ht="12.75">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219"/>
      <c r="AL176" s="9"/>
      <c r="AM176" s="9"/>
      <c r="AN176" s="9"/>
      <c r="AO176" s="9"/>
      <c r="AP176" s="9"/>
      <c r="AQ176" s="9"/>
      <c r="AR176" s="9"/>
      <c r="AS176" s="9"/>
      <c r="AT176" s="9"/>
      <c r="AU176" s="9"/>
      <c r="AV176" s="9"/>
      <c r="AW176" s="9"/>
      <c r="AX176" s="9"/>
      <c r="AY176" s="9"/>
      <c r="AZ176" s="9"/>
      <c r="BA176" s="9"/>
      <c r="BB176" s="9"/>
      <c r="BC176" s="9"/>
      <c r="BD176" s="9"/>
      <c r="BE176" s="9"/>
    </row>
    <row r="177" spans="2:57" s="8" customFormat="1" ht="12.75">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219"/>
      <c r="AL177" s="9"/>
      <c r="AM177" s="9"/>
      <c r="AN177" s="9"/>
      <c r="AO177" s="9"/>
      <c r="AP177" s="9"/>
      <c r="AQ177" s="9"/>
      <c r="AR177" s="9"/>
      <c r="AS177" s="9"/>
      <c r="AT177" s="9"/>
      <c r="AU177" s="9"/>
      <c r="AV177" s="9"/>
      <c r="AW177" s="9"/>
      <c r="AX177" s="9"/>
      <c r="AY177" s="9"/>
      <c r="AZ177" s="9"/>
      <c r="BA177" s="9"/>
      <c r="BB177" s="9"/>
      <c r="BC177" s="9"/>
      <c r="BD177" s="9"/>
      <c r="BE177" s="9"/>
    </row>
    <row r="178" spans="2:57" s="8" customFormat="1" ht="12.75">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219"/>
      <c r="AL178" s="9"/>
      <c r="AM178" s="9"/>
      <c r="AN178" s="9"/>
      <c r="AO178" s="9"/>
      <c r="AP178" s="9"/>
      <c r="AQ178" s="9"/>
      <c r="AR178" s="9"/>
      <c r="AS178" s="9"/>
      <c r="AT178" s="9"/>
      <c r="AU178" s="9"/>
      <c r="AV178" s="9"/>
      <c r="AW178" s="9"/>
      <c r="AX178" s="9"/>
      <c r="AY178" s="9"/>
      <c r="AZ178" s="9"/>
      <c r="BA178" s="9"/>
      <c r="BB178" s="9"/>
      <c r="BC178" s="9"/>
      <c r="BD178" s="9"/>
      <c r="BE178" s="9"/>
    </row>
    <row r="179" spans="2:57" s="8" customFormat="1" ht="12.75">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219"/>
      <c r="AL179" s="9"/>
      <c r="AM179" s="9"/>
      <c r="AN179" s="9"/>
      <c r="AO179" s="9"/>
      <c r="AP179" s="9"/>
      <c r="AQ179" s="9"/>
      <c r="AR179" s="9"/>
      <c r="AS179" s="9"/>
      <c r="AT179" s="9"/>
      <c r="AU179" s="9"/>
      <c r="AV179" s="9"/>
      <c r="AW179" s="9"/>
      <c r="AX179" s="9"/>
      <c r="AY179" s="9"/>
      <c r="AZ179" s="9"/>
      <c r="BA179" s="9"/>
      <c r="BB179" s="9"/>
      <c r="BC179" s="9"/>
      <c r="BD179" s="9"/>
      <c r="BE179" s="9"/>
    </row>
    <row r="180" spans="2:57" s="8" customFormat="1" ht="12.75">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219"/>
      <c r="AL180" s="9"/>
      <c r="AM180" s="9"/>
      <c r="AN180" s="9"/>
      <c r="AO180" s="9"/>
      <c r="AP180" s="9"/>
      <c r="AQ180" s="9"/>
      <c r="AR180" s="9"/>
      <c r="AS180" s="9"/>
      <c r="AT180" s="9"/>
      <c r="AU180" s="9"/>
      <c r="AV180" s="9"/>
      <c r="AW180" s="9"/>
      <c r="AX180" s="9"/>
      <c r="AY180" s="9"/>
      <c r="AZ180" s="9"/>
      <c r="BA180" s="9"/>
      <c r="BB180" s="9"/>
      <c r="BC180" s="9"/>
      <c r="BD180" s="9"/>
      <c r="BE180" s="9"/>
    </row>
    <row r="181" spans="2:57" s="8" customFormat="1" ht="12.75">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219"/>
      <c r="AL181" s="9"/>
      <c r="AM181" s="9"/>
      <c r="AN181" s="9"/>
      <c r="AO181" s="9"/>
      <c r="AP181" s="9"/>
      <c r="AQ181" s="9"/>
      <c r="AR181" s="9"/>
      <c r="AS181" s="9"/>
      <c r="AT181" s="9"/>
      <c r="AU181" s="9"/>
      <c r="AV181" s="9"/>
      <c r="AW181" s="9"/>
      <c r="AX181" s="9"/>
      <c r="AY181" s="9"/>
      <c r="AZ181" s="9"/>
      <c r="BA181" s="9"/>
      <c r="BB181" s="9"/>
      <c r="BC181" s="9"/>
      <c r="BD181" s="9"/>
      <c r="BE181" s="9"/>
    </row>
    <row r="182" spans="2:57" s="8" customFormat="1" ht="12.75">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219"/>
      <c r="AL182" s="9"/>
      <c r="AM182" s="9"/>
      <c r="AN182" s="9"/>
      <c r="AO182" s="9"/>
      <c r="AP182" s="9"/>
      <c r="AQ182" s="9"/>
      <c r="AR182" s="9"/>
      <c r="AS182" s="9"/>
      <c r="AT182" s="9"/>
      <c r="AU182" s="9"/>
      <c r="AV182" s="9"/>
      <c r="AW182" s="9"/>
      <c r="AX182" s="9"/>
      <c r="AY182" s="9"/>
      <c r="AZ182" s="9"/>
      <c r="BA182" s="9"/>
      <c r="BB182" s="9"/>
      <c r="BC182" s="9"/>
      <c r="BD182" s="9"/>
      <c r="BE182" s="9"/>
    </row>
    <row r="183" spans="2:57" s="8" customFormat="1" ht="12.75">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219"/>
      <c r="AL183" s="9"/>
      <c r="AM183" s="9"/>
      <c r="AN183" s="9"/>
      <c r="AO183" s="9"/>
      <c r="AP183" s="9"/>
      <c r="AQ183" s="9"/>
      <c r="AR183" s="9"/>
      <c r="AS183" s="9"/>
      <c r="AT183" s="9"/>
      <c r="AU183" s="9"/>
      <c r="AV183" s="9"/>
      <c r="AW183" s="9"/>
      <c r="AX183" s="9"/>
      <c r="AY183" s="9"/>
      <c r="AZ183" s="9"/>
      <c r="BA183" s="9"/>
      <c r="BB183" s="9"/>
      <c r="BC183" s="9"/>
      <c r="BD183" s="9"/>
      <c r="BE183" s="9"/>
    </row>
    <row r="184" spans="2:57" s="8" customFormat="1" ht="12.75">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219"/>
      <c r="AL184" s="9"/>
      <c r="AM184" s="9"/>
      <c r="AN184" s="9"/>
      <c r="AO184" s="9"/>
      <c r="AP184" s="9"/>
      <c r="AQ184" s="9"/>
      <c r="AR184" s="9"/>
      <c r="AS184" s="9"/>
      <c r="AT184" s="9"/>
      <c r="AU184" s="9"/>
      <c r="AV184" s="9"/>
      <c r="AW184" s="9"/>
      <c r="AX184" s="9"/>
      <c r="AY184" s="9"/>
      <c r="AZ184" s="9"/>
      <c r="BA184" s="9"/>
      <c r="BB184" s="9"/>
      <c r="BC184" s="9"/>
      <c r="BD184" s="9"/>
      <c r="BE184" s="9"/>
    </row>
    <row r="185" spans="2:57" s="8" customFormat="1" ht="12.75">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219"/>
      <c r="AL185" s="9"/>
      <c r="AM185" s="9"/>
      <c r="AN185" s="9"/>
      <c r="AO185" s="9"/>
      <c r="AP185" s="9"/>
      <c r="AQ185" s="9"/>
      <c r="AR185" s="9"/>
      <c r="AS185" s="9"/>
      <c r="AT185" s="9"/>
      <c r="AU185" s="9"/>
      <c r="AV185" s="9"/>
      <c r="AW185" s="9"/>
      <c r="AX185" s="9"/>
      <c r="AY185" s="9"/>
      <c r="AZ185" s="9"/>
      <c r="BA185" s="9"/>
      <c r="BB185" s="9"/>
      <c r="BC185" s="9"/>
      <c r="BD185" s="9"/>
      <c r="BE185" s="9"/>
    </row>
    <row r="186" spans="2:57" s="8" customFormat="1" ht="12.75">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219"/>
      <c r="AL186" s="9"/>
      <c r="AM186" s="9"/>
      <c r="AN186" s="9"/>
      <c r="AO186" s="9"/>
      <c r="AP186" s="9"/>
      <c r="AQ186" s="9"/>
      <c r="AR186" s="9"/>
      <c r="AS186" s="9"/>
      <c r="AT186" s="9"/>
      <c r="AU186" s="9"/>
      <c r="AV186" s="9"/>
      <c r="AW186" s="9"/>
      <c r="AX186" s="9"/>
      <c r="AY186" s="9"/>
      <c r="AZ186" s="9"/>
      <c r="BA186" s="9"/>
      <c r="BB186" s="9"/>
      <c r="BC186" s="9"/>
      <c r="BD186" s="9"/>
      <c r="BE186" s="9"/>
    </row>
    <row r="187" spans="2:57" s="8" customFormat="1" ht="12.75">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219"/>
      <c r="AL187" s="9"/>
      <c r="AM187" s="9"/>
      <c r="AN187" s="9"/>
      <c r="AO187" s="9"/>
      <c r="AP187" s="9"/>
      <c r="AQ187" s="9"/>
      <c r="AR187" s="9"/>
      <c r="AS187" s="9"/>
      <c r="AT187" s="9"/>
      <c r="AU187" s="9"/>
      <c r="AV187" s="9"/>
      <c r="AW187" s="9"/>
      <c r="AX187" s="9"/>
      <c r="AY187" s="9"/>
      <c r="AZ187" s="9"/>
      <c r="BA187" s="9"/>
      <c r="BB187" s="9"/>
      <c r="BC187" s="9"/>
      <c r="BD187" s="9"/>
      <c r="BE187" s="9"/>
    </row>
    <row r="188" spans="2:57" s="8" customFormat="1" ht="12.75">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219"/>
      <c r="AL188" s="9"/>
      <c r="AM188" s="9"/>
      <c r="AN188" s="9"/>
      <c r="AO188" s="9"/>
      <c r="AP188" s="9"/>
      <c r="AQ188" s="9"/>
      <c r="AR188" s="9"/>
      <c r="AS188" s="9"/>
      <c r="AT188" s="9"/>
      <c r="AU188" s="9"/>
      <c r="AV188" s="9"/>
      <c r="AW188" s="9"/>
      <c r="AX188" s="9"/>
      <c r="AY188" s="9"/>
      <c r="AZ188" s="9"/>
      <c r="BA188" s="9"/>
      <c r="BB188" s="9"/>
      <c r="BC188" s="9"/>
      <c r="BD188" s="9"/>
      <c r="BE188" s="9"/>
    </row>
    <row r="189" spans="2:57" s="8" customFormat="1" ht="12.75">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219"/>
      <c r="AL189" s="9"/>
      <c r="AM189" s="9"/>
      <c r="AN189" s="9"/>
      <c r="AO189" s="9"/>
      <c r="AP189" s="9"/>
      <c r="AQ189" s="9"/>
      <c r="AR189" s="9"/>
      <c r="AS189" s="9"/>
      <c r="AT189" s="9"/>
      <c r="AU189" s="9"/>
      <c r="AV189" s="9"/>
      <c r="AW189" s="9"/>
      <c r="AX189" s="9"/>
      <c r="AY189" s="9"/>
      <c r="AZ189" s="9"/>
      <c r="BA189" s="9"/>
      <c r="BB189" s="9"/>
      <c r="BC189" s="9"/>
      <c r="BD189" s="9"/>
      <c r="BE189" s="9"/>
    </row>
    <row r="190" spans="2:57" s="8" customFormat="1" ht="12.75">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219"/>
      <c r="AL190" s="9"/>
      <c r="AM190" s="9"/>
      <c r="AN190" s="9"/>
      <c r="AO190" s="9"/>
      <c r="AP190" s="9"/>
      <c r="AQ190" s="9"/>
      <c r="AR190" s="9"/>
      <c r="AS190" s="9"/>
      <c r="AT190" s="9"/>
      <c r="AU190" s="9"/>
      <c r="AV190" s="9"/>
      <c r="AW190" s="9"/>
      <c r="AX190" s="9"/>
      <c r="AY190" s="9"/>
      <c r="AZ190" s="9"/>
      <c r="BA190" s="9"/>
      <c r="BB190" s="9"/>
      <c r="BC190" s="9"/>
      <c r="BD190" s="9"/>
      <c r="BE190" s="9"/>
    </row>
    <row r="191" spans="2:57" s="8" customFormat="1" ht="12.75">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219"/>
      <c r="AL191" s="9"/>
      <c r="AM191" s="9"/>
      <c r="AN191" s="9"/>
      <c r="AO191" s="9"/>
      <c r="AP191" s="9"/>
      <c r="AQ191" s="9"/>
      <c r="AR191" s="9"/>
      <c r="AS191" s="9"/>
      <c r="AT191" s="9"/>
      <c r="AU191" s="9"/>
      <c r="AV191" s="9"/>
      <c r="AW191" s="9"/>
      <c r="AX191" s="9"/>
      <c r="AY191" s="9"/>
      <c r="AZ191" s="9"/>
      <c r="BA191" s="9"/>
      <c r="BB191" s="9"/>
      <c r="BC191" s="9"/>
      <c r="BD191" s="9"/>
      <c r="BE191" s="9"/>
    </row>
    <row r="192" spans="2:57" s="8" customFormat="1" ht="12.75">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219"/>
      <c r="AL192" s="9"/>
      <c r="AM192" s="9"/>
      <c r="AN192" s="9"/>
      <c r="AO192" s="9"/>
      <c r="AP192" s="9"/>
      <c r="AQ192" s="9"/>
      <c r="AR192" s="9"/>
      <c r="AS192" s="9"/>
      <c r="AT192" s="9"/>
      <c r="AU192" s="9"/>
      <c r="AV192" s="9"/>
      <c r="AW192" s="9"/>
      <c r="AX192" s="9"/>
      <c r="AY192" s="9"/>
      <c r="AZ192" s="9"/>
      <c r="BA192" s="9"/>
      <c r="BB192" s="9"/>
      <c r="BC192" s="9"/>
      <c r="BD192" s="9"/>
      <c r="BE192" s="9"/>
    </row>
    <row r="193" spans="2:57" s="8" customFormat="1" ht="12.75">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219"/>
      <c r="AL193" s="9"/>
      <c r="AM193" s="9"/>
      <c r="AN193" s="9"/>
      <c r="AO193" s="9"/>
      <c r="AP193" s="9"/>
      <c r="AQ193" s="9"/>
      <c r="AR193" s="9"/>
      <c r="AS193" s="9"/>
      <c r="AT193" s="9"/>
      <c r="AU193" s="9"/>
      <c r="AV193" s="9"/>
      <c r="AW193" s="9"/>
      <c r="AX193" s="9"/>
      <c r="AY193" s="9"/>
      <c r="AZ193" s="9"/>
      <c r="BA193" s="9"/>
      <c r="BB193" s="9"/>
      <c r="BC193" s="9"/>
      <c r="BD193" s="9"/>
      <c r="BE193" s="9"/>
    </row>
    <row r="194" spans="2:57" s="8" customFormat="1" ht="12.75">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219"/>
      <c r="AL194" s="9"/>
      <c r="AM194" s="9"/>
      <c r="AN194" s="9"/>
      <c r="AO194" s="9"/>
      <c r="AP194" s="9"/>
      <c r="AQ194" s="9"/>
      <c r="AR194" s="9"/>
      <c r="AS194" s="9"/>
      <c r="AT194" s="9"/>
      <c r="AU194" s="9"/>
      <c r="AV194" s="9"/>
      <c r="AW194" s="9"/>
      <c r="AX194" s="9"/>
      <c r="AY194" s="9"/>
      <c r="AZ194" s="9"/>
      <c r="BA194" s="9"/>
      <c r="BB194" s="9"/>
      <c r="BC194" s="9"/>
      <c r="BD194" s="9"/>
      <c r="BE194" s="9"/>
    </row>
    <row r="195" spans="2:57" s="8" customFormat="1" ht="12.75">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219"/>
      <c r="AL195" s="9"/>
      <c r="AM195" s="9"/>
      <c r="AN195" s="9"/>
      <c r="AO195" s="9"/>
      <c r="AP195" s="9"/>
      <c r="AQ195" s="9"/>
      <c r="AR195" s="9"/>
      <c r="AS195" s="9"/>
      <c r="AT195" s="9"/>
      <c r="AU195" s="9"/>
      <c r="AV195" s="9"/>
      <c r="AW195" s="9"/>
      <c r="AX195" s="9"/>
      <c r="AY195" s="9"/>
      <c r="AZ195" s="9"/>
      <c r="BA195" s="9"/>
      <c r="BB195" s="9"/>
      <c r="BC195" s="9"/>
      <c r="BD195" s="9"/>
      <c r="BE195" s="9"/>
    </row>
    <row r="196" spans="2:57" s="8" customFormat="1" ht="12.75">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219"/>
      <c r="AL196" s="9"/>
      <c r="AM196" s="9"/>
      <c r="AN196" s="9"/>
      <c r="AO196" s="9"/>
      <c r="AP196" s="9"/>
      <c r="AQ196" s="9"/>
      <c r="AR196" s="9"/>
      <c r="AS196" s="9"/>
      <c r="AT196" s="9"/>
      <c r="AU196" s="9"/>
      <c r="AV196" s="9"/>
      <c r="AW196" s="9"/>
      <c r="AX196" s="9"/>
      <c r="AY196" s="9"/>
      <c r="AZ196" s="9"/>
      <c r="BA196" s="9"/>
      <c r="BB196" s="9"/>
      <c r="BC196" s="9"/>
      <c r="BD196" s="9"/>
      <c r="BE196" s="9"/>
    </row>
    <row r="197" spans="2:57" s="8" customFormat="1" ht="12.75">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219"/>
      <c r="AL197" s="9"/>
      <c r="AM197" s="9"/>
      <c r="AN197" s="9"/>
      <c r="AO197" s="9"/>
      <c r="AP197" s="9"/>
      <c r="AQ197" s="9"/>
      <c r="AR197" s="9"/>
      <c r="AS197" s="9"/>
      <c r="AT197" s="9"/>
      <c r="AU197" s="9"/>
      <c r="AV197" s="9"/>
      <c r="AW197" s="9"/>
      <c r="AX197" s="9"/>
      <c r="AY197" s="9"/>
      <c r="AZ197" s="9"/>
      <c r="BA197" s="9"/>
      <c r="BB197" s="9"/>
      <c r="BC197" s="9"/>
      <c r="BD197" s="9"/>
      <c r="BE197" s="9"/>
    </row>
    <row r="198" spans="2:57" s="8" customFormat="1" ht="12.75">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219"/>
      <c r="AL198" s="9"/>
      <c r="AM198" s="9"/>
      <c r="AN198" s="9"/>
      <c r="AO198" s="9"/>
      <c r="AP198" s="9"/>
      <c r="AQ198" s="9"/>
      <c r="AR198" s="9"/>
      <c r="AS198" s="9"/>
      <c r="AT198" s="9"/>
      <c r="AU198" s="9"/>
      <c r="AV198" s="9"/>
      <c r="AW198" s="9"/>
      <c r="AX198" s="9"/>
      <c r="AY198" s="9"/>
      <c r="AZ198" s="9"/>
      <c r="BA198" s="9"/>
      <c r="BB198" s="9"/>
      <c r="BC198" s="9"/>
      <c r="BD198" s="9"/>
      <c r="BE198" s="9"/>
    </row>
    <row r="199" spans="2:57" s="8" customFormat="1" ht="12.75">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219"/>
      <c r="AL199" s="9"/>
      <c r="AM199" s="9"/>
      <c r="AN199" s="9"/>
      <c r="AO199" s="9"/>
      <c r="AP199" s="9"/>
      <c r="AQ199" s="9"/>
      <c r="AR199" s="9"/>
      <c r="AS199" s="9"/>
      <c r="AT199" s="9"/>
      <c r="AU199" s="9"/>
      <c r="AV199" s="9"/>
      <c r="AW199" s="9"/>
      <c r="AX199" s="9"/>
      <c r="AY199" s="9"/>
      <c r="AZ199" s="9"/>
      <c r="BA199" s="9"/>
      <c r="BB199" s="9"/>
      <c r="BC199" s="9"/>
      <c r="BD199" s="9"/>
      <c r="BE199" s="9"/>
    </row>
    <row r="200" spans="2:57" s="8" customFormat="1" ht="12.75">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219"/>
      <c r="AL200" s="9"/>
      <c r="AM200" s="9"/>
      <c r="AN200" s="9"/>
      <c r="AO200" s="9"/>
      <c r="AP200" s="9"/>
      <c r="AQ200" s="9"/>
      <c r="AR200" s="9"/>
      <c r="AS200" s="9"/>
      <c r="AT200" s="9"/>
      <c r="AU200" s="9"/>
      <c r="AV200" s="9"/>
      <c r="AW200" s="9"/>
      <c r="AX200" s="9"/>
      <c r="AY200" s="9"/>
      <c r="AZ200" s="9"/>
      <c r="BA200" s="9"/>
      <c r="BB200" s="9"/>
      <c r="BC200" s="9"/>
      <c r="BD200" s="9"/>
      <c r="BE200" s="9"/>
    </row>
    <row r="201" spans="2:57" s="8" customFormat="1" ht="12.75">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219"/>
      <c r="AL201" s="9"/>
      <c r="AM201" s="9"/>
      <c r="AN201" s="9"/>
      <c r="AO201" s="9"/>
      <c r="AP201" s="9"/>
      <c r="AQ201" s="9"/>
      <c r="AR201" s="9"/>
      <c r="AS201" s="9"/>
      <c r="AT201" s="9"/>
      <c r="AU201" s="9"/>
      <c r="AV201" s="9"/>
      <c r="AW201" s="9"/>
      <c r="AX201" s="9"/>
      <c r="AY201" s="9"/>
      <c r="AZ201" s="9"/>
      <c r="BA201" s="9"/>
      <c r="BB201" s="9"/>
      <c r="BC201" s="9"/>
      <c r="BD201" s="9"/>
      <c r="BE201" s="9"/>
    </row>
    <row r="202" spans="2:57" s="8" customFormat="1" ht="12.75">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219"/>
      <c r="AL202" s="9"/>
      <c r="AM202" s="9"/>
      <c r="AN202" s="9"/>
      <c r="AO202" s="9"/>
      <c r="AP202" s="9"/>
      <c r="AQ202" s="9"/>
      <c r="AR202" s="9"/>
      <c r="AS202" s="9"/>
      <c r="AT202" s="9"/>
      <c r="AU202" s="9"/>
      <c r="AV202" s="9"/>
      <c r="AW202" s="9"/>
      <c r="AX202" s="9"/>
      <c r="AY202" s="9"/>
      <c r="AZ202" s="9"/>
      <c r="BA202" s="9"/>
      <c r="BB202" s="9"/>
      <c r="BC202" s="9"/>
      <c r="BD202" s="9"/>
      <c r="BE202" s="9"/>
    </row>
    <row r="203" spans="2:57" s="8" customFormat="1" ht="12.75">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219"/>
      <c r="AL203" s="9"/>
      <c r="AM203" s="9"/>
      <c r="AN203" s="9"/>
      <c r="AO203" s="9"/>
      <c r="AP203" s="9"/>
      <c r="AQ203" s="9"/>
      <c r="AR203" s="9"/>
      <c r="AS203" s="9"/>
      <c r="AT203" s="9"/>
      <c r="AU203" s="9"/>
      <c r="AV203" s="9"/>
      <c r="AW203" s="9"/>
      <c r="AX203" s="9"/>
      <c r="AY203" s="9"/>
      <c r="AZ203" s="9"/>
      <c r="BA203" s="9"/>
      <c r="BB203" s="9"/>
      <c r="BC203" s="9"/>
      <c r="BD203" s="9"/>
      <c r="BE203" s="9"/>
    </row>
    <row r="204" spans="2:57" s="8" customFormat="1" ht="12.75">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219"/>
      <c r="AL204" s="9"/>
      <c r="AM204" s="9"/>
      <c r="AN204" s="9"/>
      <c r="AO204" s="9"/>
      <c r="AP204" s="9"/>
      <c r="AQ204" s="9"/>
      <c r="AR204" s="9"/>
      <c r="AS204" s="9"/>
      <c r="AT204" s="9"/>
      <c r="AU204" s="9"/>
      <c r="AV204" s="9"/>
      <c r="AW204" s="9"/>
      <c r="AX204" s="9"/>
      <c r="AY204" s="9"/>
      <c r="AZ204" s="9"/>
      <c r="BA204" s="9"/>
      <c r="BB204" s="9"/>
      <c r="BC204" s="9"/>
      <c r="BD204" s="9"/>
      <c r="BE204" s="9"/>
    </row>
    <row r="205" spans="2:57" s="8" customFormat="1" ht="12.75">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219"/>
      <c r="AL205" s="9"/>
      <c r="AM205" s="9"/>
      <c r="AN205" s="9"/>
      <c r="AO205" s="9"/>
      <c r="AP205" s="9"/>
      <c r="AQ205" s="9"/>
      <c r="AR205" s="9"/>
      <c r="AS205" s="9"/>
      <c r="AT205" s="9"/>
      <c r="AU205" s="9"/>
      <c r="AV205" s="9"/>
      <c r="AW205" s="9"/>
      <c r="AX205" s="9"/>
      <c r="AY205" s="9"/>
      <c r="AZ205" s="9"/>
      <c r="BA205" s="9"/>
      <c r="BB205" s="9"/>
      <c r="BC205" s="9"/>
      <c r="BD205" s="9"/>
      <c r="BE205" s="9"/>
    </row>
    <row r="206" spans="2:57" s="8" customFormat="1" ht="12.75">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219"/>
      <c r="AL206" s="9"/>
      <c r="AM206" s="9"/>
      <c r="AN206" s="9"/>
      <c r="AO206" s="9"/>
      <c r="AP206" s="9"/>
      <c r="AQ206" s="9"/>
      <c r="AR206" s="9"/>
      <c r="AS206" s="9"/>
      <c r="AT206" s="9"/>
      <c r="AU206" s="9"/>
      <c r="AV206" s="9"/>
      <c r="AW206" s="9"/>
      <c r="AX206" s="9"/>
      <c r="AY206" s="9"/>
      <c r="AZ206" s="9"/>
      <c r="BA206" s="9"/>
      <c r="BB206" s="9"/>
      <c r="BC206" s="9"/>
      <c r="BD206" s="9"/>
      <c r="BE206" s="9"/>
    </row>
    <row r="207" spans="2:57" s="8" customFormat="1" ht="12.75">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219"/>
      <c r="AL207" s="9"/>
      <c r="AM207" s="9"/>
      <c r="AN207" s="9"/>
      <c r="AO207" s="9"/>
      <c r="AP207" s="9"/>
      <c r="AQ207" s="9"/>
      <c r="AR207" s="9"/>
      <c r="AS207" s="9"/>
      <c r="AT207" s="9"/>
      <c r="AU207" s="9"/>
      <c r="AV207" s="9"/>
      <c r="AW207" s="9"/>
      <c r="AX207" s="9"/>
      <c r="AY207" s="9"/>
      <c r="AZ207" s="9"/>
      <c r="BA207" s="9"/>
      <c r="BB207" s="9"/>
      <c r="BC207" s="9"/>
      <c r="BD207" s="9"/>
      <c r="BE207" s="9"/>
    </row>
    <row r="208" spans="2:57" s="8" customFormat="1" ht="12.75">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219"/>
      <c r="AL208" s="9"/>
      <c r="AM208" s="9"/>
      <c r="AN208" s="9"/>
      <c r="AO208" s="9"/>
      <c r="AP208" s="9"/>
      <c r="AQ208" s="9"/>
      <c r="AR208" s="9"/>
      <c r="AS208" s="9"/>
      <c r="AT208" s="9"/>
      <c r="AU208" s="9"/>
      <c r="AV208" s="9"/>
      <c r="AW208" s="9"/>
      <c r="AX208" s="9"/>
      <c r="AY208" s="9"/>
      <c r="AZ208" s="9"/>
      <c r="BA208" s="9"/>
      <c r="BB208" s="9"/>
      <c r="BC208" s="9"/>
      <c r="BD208" s="9"/>
      <c r="BE208" s="9"/>
    </row>
    <row r="209" spans="2:57" s="8" customFormat="1" ht="12.75">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219"/>
      <c r="AL209" s="9"/>
      <c r="AM209" s="9"/>
      <c r="AN209" s="9"/>
      <c r="AO209" s="9"/>
      <c r="AP209" s="9"/>
      <c r="AQ209" s="9"/>
      <c r="AR209" s="9"/>
      <c r="AS209" s="9"/>
      <c r="AT209" s="9"/>
      <c r="AU209" s="9"/>
      <c r="AV209" s="9"/>
      <c r="AW209" s="9"/>
      <c r="AX209" s="9"/>
      <c r="AY209" s="9"/>
      <c r="AZ209" s="9"/>
      <c r="BA209" s="9"/>
      <c r="BB209" s="9"/>
      <c r="BC209" s="9"/>
      <c r="BD209" s="9"/>
      <c r="BE209" s="9"/>
    </row>
    <row r="210" spans="2:57" s="8" customFormat="1" ht="12.75">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219"/>
      <c r="AL210" s="9"/>
      <c r="AM210" s="9"/>
      <c r="AN210" s="9"/>
      <c r="AO210" s="9"/>
      <c r="AP210" s="9"/>
      <c r="AQ210" s="9"/>
      <c r="AR210" s="9"/>
      <c r="AS210" s="9"/>
      <c r="AT210" s="9"/>
      <c r="AU210" s="9"/>
      <c r="AV210" s="9"/>
      <c r="AW210" s="9"/>
      <c r="AX210" s="9"/>
      <c r="AY210" s="9"/>
      <c r="AZ210" s="9"/>
      <c r="BA210" s="9"/>
      <c r="BB210" s="9"/>
      <c r="BC210" s="9"/>
      <c r="BD210" s="9"/>
      <c r="BE210" s="9"/>
    </row>
    <row r="211" spans="2:57" s="8" customFormat="1" ht="12.75">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219"/>
      <c r="AL211" s="9"/>
      <c r="AM211" s="9"/>
      <c r="AN211" s="9"/>
      <c r="AO211" s="9"/>
      <c r="AP211" s="9"/>
      <c r="AQ211" s="9"/>
      <c r="AR211" s="9"/>
      <c r="AS211" s="9"/>
      <c r="AT211" s="9"/>
      <c r="AU211" s="9"/>
      <c r="AV211" s="9"/>
      <c r="AW211" s="9"/>
      <c r="AX211" s="9"/>
      <c r="AY211" s="9"/>
      <c r="AZ211" s="9"/>
      <c r="BA211" s="9"/>
      <c r="BB211" s="9"/>
      <c r="BC211" s="9"/>
      <c r="BD211" s="9"/>
      <c r="BE211" s="9"/>
    </row>
    <row r="212" spans="2:57" s="8" customFormat="1" ht="12.75">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219"/>
      <c r="AL212" s="9"/>
      <c r="AM212" s="9"/>
      <c r="AN212" s="9"/>
      <c r="AO212" s="9"/>
      <c r="AP212" s="9"/>
      <c r="AQ212" s="9"/>
      <c r="AR212" s="9"/>
      <c r="AS212" s="9"/>
      <c r="AT212" s="9"/>
      <c r="AU212" s="9"/>
      <c r="AV212" s="9"/>
      <c r="AW212" s="9"/>
      <c r="AX212" s="9"/>
      <c r="AY212" s="9"/>
      <c r="AZ212" s="9"/>
      <c r="BA212" s="9"/>
      <c r="BB212" s="9"/>
      <c r="BC212" s="9"/>
      <c r="BD212" s="9"/>
      <c r="BE212" s="9"/>
    </row>
    <row r="213" spans="2:57" s="8" customFormat="1" ht="12.75">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219"/>
      <c r="AL213" s="9"/>
      <c r="AM213" s="9"/>
      <c r="AN213" s="9"/>
      <c r="AO213" s="9"/>
      <c r="AP213" s="9"/>
      <c r="AQ213" s="9"/>
      <c r="AR213" s="9"/>
      <c r="AS213" s="9"/>
      <c r="AT213" s="9"/>
      <c r="AU213" s="9"/>
      <c r="AV213" s="9"/>
      <c r="AW213" s="9"/>
      <c r="AX213" s="9"/>
      <c r="AY213" s="9"/>
      <c r="AZ213" s="9"/>
      <c r="BA213" s="9"/>
      <c r="BB213" s="9"/>
      <c r="BC213" s="9"/>
      <c r="BD213" s="9"/>
      <c r="BE213" s="9"/>
    </row>
    <row r="214" spans="2:57" s="8" customFormat="1" ht="12.75">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219"/>
      <c r="AL214" s="9"/>
      <c r="AM214" s="9"/>
      <c r="AN214" s="9"/>
      <c r="AO214" s="9"/>
      <c r="AP214" s="9"/>
      <c r="AQ214" s="9"/>
      <c r="AR214" s="9"/>
      <c r="AS214" s="9"/>
      <c r="AT214" s="9"/>
      <c r="AU214" s="9"/>
      <c r="AV214" s="9"/>
      <c r="AW214" s="9"/>
      <c r="AX214" s="9"/>
      <c r="AY214" s="9"/>
      <c r="AZ214" s="9"/>
      <c r="BA214" s="9"/>
      <c r="BB214" s="9"/>
      <c r="BC214" s="9"/>
      <c r="BD214" s="9"/>
      <c r="BE214" s="9"/>
    </row>
    <row r="215" spans="2:57" s="8" customFormat="1" ht="12.75">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219"/>
      <c r="AL215" s="9"/>
      <c r="AM215" s="9"/>
      <c r="AN215" s="9"/>
      <c r="AO215" s="9"/>
      <c r="AP215" s="9"/>
      <c r="AQ215" s="9"/>
      <c r="AR215" s="9"/>
      <c r="AS215" s="9"/>
      <c r="AT215" s="9"/>
      <c r="AU215" s="9"/>
      <c r="AV215" s="9"/>
      <c r="AW215" s="9"/>
      <c r="AX215" s="9"/>
      <c r="AY215" s="9"/>
      <c r="AZ215" s="9"/>
      <c r="BA215" s="9"/>
      <c r="BB215" s="9"/>
      <c r="BC215" s="9"/>
      <c r="BD215" s="9"/>
      <c r="BE215" s="9"/>
    </row>
    <row r="216" spans="2:57" s="8" customFormat="1" ht="12.75">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219"/>
      <c r="AL216" s="9"/>
      <c r="AM216" s="9"/>
      <c r="AN216" s="9"/>
      <c r="AO216" s="9"/>
      <c r="AP216" s="9"/>
      <c r="AQ216" s="9"/>
      <c r="AR216" s="9"/>
      <c r="AS216" s="9"/>
      <c r="AT216" s="9"/>
      <c r="AU216" s="9"/>
      <c r="AV216" s="9"/>
      <c r="AW216" s="9"/>
      <c r="AX216" s="9"/>
      <c r="AY216" s="9"/>
      <c r="AZ216" s="9"/>
      <c r="BA216" s="9"/>
      <c r="BB216" s="9"/>
      <c r="BC216" s="9"/>
      <c r="BD216" s="9"/>
      <c r="BE216" s="9"/>
    </row>
    <row r="217" spans="2:57" s="8" customFormat="1" ht="12.75">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219"/>
      <c r="AL217" s="9"/>
      <c r="AM217" s="9"/>
      <c r="AN217" s="9"/>
      <c r="AO217" s="9"/>
      <c r="AP217" s="9"/>
      <c r="AQ217" s="9"/>
      <c r="AR217" s="9"/>
      <c r="AS217" s="9"/>
      <c r="AT217" s="9"/>
      <c r="AU217" s="9"/>
      <c r="AV217" s="9"/>
      <c r="AW217" s="9"/>
      <c r="AX217" s="9"/>
      <c r="AY217" s="9"/>
      <c r="AZ217" s="9"/>
      <c r="BA217" s="9"/>
      <c r="BB217" s="9"/>
      <c r="BC217" s="9"/>
      <c r="BD217" s="9"/>
      <c r="BE217" s="9"/>
    </row>
    <row r="218" spans="2:57" s="8" customFormat="1" ht="12.75">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219"/>
      <c r="AL218" s="9"/>
      <c r="AM218" s="9"/>
      <c r="AN218" s="9"/>
      <c r="AO218" s="9"/>
      <c r="AP218" s="9"/>
      <c r="AQ218" s="9"/>
      <c r="AR218" s="9"/>
      <c r="AS218" s="9"/>
      <c r="AT218" s="9"/>
      <c r="AU218" s="9"/>
      <c r="AV218" s="9"/>
      <c r="AW218" s="9"/>
      <c r="AX218" s="9"/>
      <c r="AY218" s="9"/>
      <c r="AZ218" s="9"/>
      <c r="BA218" s="9"/>
      <c r="BB218" s="9"/>
      <c r="BC218" s="9"/>
      <c r="BD218" s="9"/>
      <c r="BE218" s="9"/>
    </row>
    <row r="219" spans="2:57" s="8" customFormat="1" ht="12.75">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219"/>
      <c r="AL219" s="9"/>
      <c r="AM219" s="9"/>
      <c r="AN219" s="9"/>
      <c r="AO219" s="9"/>
      <c r="AP219" s="9"/>
      <c r="AQ219" s="9"/>
      <c r="AR219" s="9"/>
      <c r="AS219" s="9"/>
      <c r="AT219" s="9"/>
      <c r="AU219" s="9"/>
      <c r="AV219" s="9"/>
      <c r="AW219" s="9"/>
      <c r="AX219" s="9"/>
      <c r="AY219" s="9"/>
      <c r="AZ219" s="9"/>
      <c r="BA219" s="9"/>
      <c r="BB219" s="9"/>
      <c r="BC219" s="9"/>
      <c r="BD219" s="9"/>
      <c r="BE219" s="9"/>
    </row>
    <row r="220" spans="2:57" s="8" customFormat="1" ht="12.75">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219"/>
      <c r="AL220" s="9"/>
      <c r="AM220" s="9"/>
      <c r="AN220" s="9"/>
      <c r="AO220" s="9"/>
      <c r="AP220" s="9"/>
      <c r="AQ220" s="9"/>
      <c r="AR220" s="9"/>
      <c r="AS220" s="9"/>
      <c r="AT220" s="9"/>
      <c r="AU220" s="9"/>
      <c r="AV220" s="9"/>
      <c r="AW220" s="9"/>
      <c r="AX220" s="9"/>
      <c r="AY220" s="9"/>
      <c r="AZ220" s="9"/>
      <c r="BA220" s="9"/>
      <c r="BB220" s="9"/>
      <c r="BC220" s="9"/>
      <c r="BD220" s="9"/>
      <c r="BE220" s="9"/>
    </row>
    <row r="221" spans="2:57" s="8" customFormat="1" ht="12.75">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219"/>
      <c r="AL221" s="9"/>
      <c r="AM221" s="9"/>
      <c r="AN221" s="9"/>
      <c r="AO221" s="9"/>
      <c r="AP221" s="9"/>
      <c r="AQ221" s="9"/>
      <c r="AR221" s="9"/>
      <c r="AS221" s="9"/>
      <c r="AT221" s="9"/>
      <c r="AU221" s="9"/>
      <c r="AV221" s="9"/>
      <c r="AW221" s="9"/>
      <c r="AX221" s="9"/>
      <c r="AY221" s="9"/>
      <c r="AZ221" s="9"/>
      <c r="BA221" s="9"/>
      <c r="BB221" s="9"/>
      <c r="BC221" s="9"/>
      <c r="BD221" s="9"/>
      <c r="BE221" s="9"/>
    </row>
    <row r="222" spans="2:57" s="8" customFormat="1" ht="12.75">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219"/>
      <c r="AL222" s="9"/>
      <c r="AM222" s="9"/>
      <c r="AN222" s="9"/>
      <c r="AO222" s="9"/>
      <c r="AP222" s="9"/>
      <c r="AQ222" s="9"/>
      <c r="AR222" s="9"/>
      <c r="AS222" s="9"/>
      <c r="AT222" s="9"/>
      <c r="AU222" s="9"/>
      <c r="AV222" s="9"/>
      <c r="AW222" s="9"/>
      <c r="AX222" s="9"/>
      <c r="AY222" s="9"/>
      <c r="AZ222" s="9"/>
      <c r="BA222" s="9"/>
      <c r="BB222" s="9"/>
      <c r="BC222" s="9"/>
      <c r="BD222" s="9"/>
      <c r="BE222" s="9"/>
    </row>
    <row r="223" spans="2:57" s="8" customFormat="1" ht="12.75">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219"/>
      <c r="AL223" s="9"/>
      <c r="AM223" s="9"/>
      <c r="AN223" s="9"/>
      <c r="AO223" s="9"/>
      <c r="AP223" s="9"/>
      <c r="AQ223" s="9"/>
      <c r="AR223" s="9"/>
      <c r="AS223" s="9"/>
      <c r="AT223" s="9"/>
      <c r="AU223" s="9"/>
      <c r="AV223" s="9"/>
      <c r="AW223" s="9"/>
      <c r="AX223" s="9"/>
      <c r="AY223" s="9"/>
      <c r="AZ223" s="9"/>
      <c r="BA223" s="9"/>
      <c r="BB223" s="9"/>
      <c r="BC223" s="9"/>
      <c r="BD223" s="9"/>
      <c r="BE223" s="9"/>
    </row>
    <row r="224" spans="2:57" s="8" customFormat="1" ht="12.75">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219"/>
      <c r="AL224" s="9"/>
      <c r="AM224" s="9"/>
      <c r="AN224" s="9"/>
      <c r="AO224" s="9"/>
      <c r="AP224" s="9"/>
      <c r="AQ224" s="9"/>
      <c r="AR224" s="9"/>
      <c r="AS224" s="9"/>
      <c r="AT224" s="9"/>
      <c r="AU224" s="9"/>
      <c r="AV224" s="9"/>
      <c r="AW224" s="9"/>
      <c r="AX224" s="9"/>
      <c r="AY224" s="9"/>
      <c r="AZ224" s="9"/>
      <c r="BA224" s="9"/>
      <c r="BB224" s="9"/>
      <c r="BC224" s="9"/>
      <c r="BD224" s="9"/>
      <c r="BE224" s="9"/>
    </row>
    <row r="225" spans="2:57" s="8" customFormat="1" ht="12.75">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219"/>
      <c r="AL225" s="9"/>
      <c r="AM225" s="9"/>
      <c r="AN225" s="9"/>
      <c r="AO225" s="9"/>
      <c r="AP225" s="9"/>
      <c r="AQ225" s="9"/>
      <c r="AR225" s="9"/>
      <c r="AS225" s="9"/>
      <c r="AT225" s="9"/>
      <c r="AU225" s="9"/>
      <c r="AV225" s="9"/>
      <c r="AW225" s="9"/>
      <c r="AX225" s="9"/>
      <c r="AY225" s="9"/>
      <c r="AZ225" s="9"/>
      <c r="BA225" s="9"/>
      <c r="BB225" s="9"/>
      <c r="BC225" s="9"/>
      <c r="BD225" s="9"/>
      <c r="BE225" s="9"/>
    </row>
    <row r="226" spans="2:57" s="8" customFormat="1" ht="12.75">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219"/>
      <c r="AL226" s="9"/>
      <c r="AM226" s="9"/>
      <c r="AN226" s="9"/>
      <c r="AO226" s="9"/>
      <c r="AP226" s="9"/>
      <c r="AQ226" s="9"/>
      <c r="AR226" s="9"/>
      <c r="AS226" s="9"/>
      <c r="AT226" s="9"/>
      <c r="AU226" s="9"/>
      <c r="AV226" s="9"/>
      <c r="AW226" s="9"/>
      <c r="AX226" s="9"/>
      <c r="AY226" s="9"/>
      <c r="AZ226" s="9"/>
      <c r="BA226" s="9"/>
      <c r="BB226" s="9"/>
      <c r="BC226" s="9"/>
      <c r="BD226" s="9"/>
      <c r="BE226" s="9"/>
    </row>
    <row r="227" spans="2:57" s="8" customFormat="1" ht="12.75">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219"/>
      <c r="AL227" s="9"/>
      <c r="AM227" s="9"/>
      <c r="AN227" s="9"/>
      <c r="AO227" s="9"/>
      <c r="AP227" s="9"/>
      <c r="AQ227" s="9"/>
      <c r="AR227" s="9"/>
      <c r="AS227" s="9"/>
      <c r="AT227" s="9"/>
      <c r="AU227" s="9"/>
      <c r="AV227" s="9"/>
      <c r="AW227" s="9"/>
      <c r="AX227" s="9"/>
      <c r="AY227" s="9"/>
      <c r="AZ227" s="9"/>
      <c r="BA227" s="9"/>
      <c r="BB227" s="9"/>
      <c r="BC227" s="9"/>
      <c r="BD227" s="9"/>
      <c r="BE227" s="9"/>
    </row>
    <row r="228" spans="2:57" s="8" customFormat="1" ht="12.75">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219"/>
      <c r="AL228" s="9"/>
      <c r="AM228" s="9"/>
      <c r="AN228" s="9"/>
      <c r="AO228" s="9"/>
      <c r="AP228" s="9"/>
      <c r="AQ228" s="9"/>
      <c r="AR228" s="9"/>
      <c r="AS228" s="9"/>
      <c r="AT228" s="9"/>
      <c r="AU228" s="9"/>
      <c r="AV228" s="9"/>
      <c r="AW228" s="9"/>
      <c r="AX228" s="9"/>
      <c r="AY228" s="9"/>
      <c r="AZ228" s="9"/>
      <c r="BA228" s="9"/>
      <c r="BB228" s="9"/>
      <c r="BC228" s="9"/>
      <c r="BD228" s="9"/>
      <c r="BE228" s="9"/>
    </row>
    <row r="229" spans="2:57" s="8" customFormat="1" ht="12.75">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219"/>
      <c r="AL229" s="9"/>
      <c r="AM229" s="9"/>
      <c r="AN229" s="9"/>
      <c r="AO229" s="9"/>
      <c r="AP229" s="9"/>
      <c r="AQ229" s="9"/>
      <c r="AR229" s="9"/>
      <c r="AS229" s="9"/>
      <c r="AT229" s="9"/>
      <c r="AU229" s="9"/>
      <c r="AV229" s="9"/>
      <c r="AW229" s="9"/>
      <c r="AX229" s="9"/>
      <c r="AY229" s="9"/>
      <c r="AZ229" s="9"/>
      <c r="BA229" s="9"/>
      <c r="BB229" s="9"/>
      <c r="BC229" s="9"/>
      <c r="BD229" s="9"/>
      <c r="BE229" s="9"/>
    </row>
    <row r="230" spans="2:57" s="8" customFormat="1" ht="12.75">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219"/>
      <c r="AL230" s="9"/>
      <c r="AM230" s="9"/>
      <c r="AN230" s="9"/>
      <c r="AO230" s="9"/>
      <c r="AP230" s="9"/>
      <c r="AQ230" s="9"/>
      <c r="AR230" s="9"/>
      <c r="AS230" s="9"/>
      <c r="AT230" s="9"/>
      <c r="AU230" s="9"/>
      <c r="AV230" s="9"/>
      <c r="AW230" s="9"/>
      <c r="AX230" s="9"/>
      <c r="AY230" s="9"/>
      <c r="AZ230" s="9"/>
      <c r="BA230" s="9"/>
      <c r="BB230" s="9"/>
      <c r="BC230" s="9"/>
      <c r="BD230" s="9"/>
      <c r="BE230" s="9"/>
    </row>
    <row r="231" spans="2:57" s="8" customFormat="1" ht="12.75">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219"/>
      <c r="AL231" s="9"/>
      <c r="AM231" s="9"/>
      <c r="AN231" s="9"/>
      <c r="AO231" s="9"/>
      <c r="AP231" s="9"/>
      <c r="AQ231" s="9"/>
      <c r="AR231" s="9"/>
      <c r="AS231" s="9"/>
      <c r="AT231" s="9"/>
      <c r="AU231" s="9"/>
      <c r="AV231" s="9"/>
      <c r="AW231" s="9"/>
      <c r="AX231" s="9"/>
      <c r="AY231" s="9"/>
      <c r="AZ231" s="9"/>
      <c r="BA231" s="9"/>
      <c r="BB231" s="9"/>
      <c r="BC231" s="9"/>
      <c r="BD231" s="9"/>
      <c r="BE231" s="9"/>
    </row>
    <row r="232" spans="2:57" s="8" customFormat="1" ht="12.75">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219"/>
      <c r="AL232" s="9"/>
      <c r="AM232" s="9"/>
      <c r="AN232" s="9"/>
      <c r="AO232" s="9"/>
      <c r="AP232" s="9"/>
      <c r="AQ232" s="9"/>
      <c r="AR232" s="9"/>
      <c r="AS232" s="9"/>
      <c r="AT232" s="9"/>
      <c r="AU232" s="9"/>
      <c r="AV232" s="9"/>
      <c r="AW232" s="9"/>
      <c r="AX232" s="9"/>
      <c r="AY232" s="9"/>
      <c r="AZ232" s="9"/>
      <c r="BA232" s="9"/>
      <c r="BB232" s="9"/>
      <c r="BC232" s="9"/>
      <c r="BD232" s="9"/>
      <c r="BE232" s="9"/>
    </row>
    <row r="233" spans="2:57" s="8" customFormat="1" ht="12.75">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219"/>
      <c r="AL233" s="9"/>
      <c r="AM233" s="9"/>
      <c r="AN233" s="9"/>
      <c r="AO233" s="9"/>
      <c r="AP233" s="9"/>
      <c r="AQ233" s="9"/>
      <c r="AR233" s="9"/>
      <c r="AS233" s="9"/>
      <c r="AT233" s="9"/>
      <c r="AU233" s="9"/>
      <c r="AV233" s="9"/>
      <c r="AW233" s="9"/>
      <c r="AX233" s="9"/>
      <c r="AY233" s="9"/>
      <c r="AZ233" s="9"/>
      <c r="BA233" s="9"/>
      <c r="BB233" s="9"/>
      <c r="BC233" s="9"/>
      <c r="BD233" s="9"/>
      <c r="BE233" s="9"/>
    </row>
    <row r="234" spans="2:57" s="8" customFormat="1" ht="12.75">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219"/>
      <c r="AL234" s="9"/>
      <c r="AM234" s="9"/>
      <c r="AN234" s="9"/>
      <c r="AO234" s="9"/>
      <c r="AP234" s="9"/>
      <c r="AQ234" s="9"/>
      <c r="AR234" s="9"/>
      <c r="AS234" s="9"/>
      <c r="AT234" s="9"/>
      <c r="AU234" s="9"/>
      <c r="AV234" s="9"/>
      <c r="AW234" s="9"/>
      <c r="AX234" s="9"/>
      <c r="AY234" s="9"/>
      <c r="AZ234" s="9"/>
      <c r="BA234" s="9"/>
      <c r="BB234" s="9"/>
      <c r="BC234" s="9"/>
      <c r="BD234" s="9"/>
      <c r="BE234" s="9"/>
    </row>
    <row r="235" spans="2:57" s="8" customFormat="1" ht="12.75">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219"/>
      <c r="AL235" s="9"/>
      <c r="AM235" s="9"/>
      <c r="AN235" s="9"/>
      <c r="AO235" s="9"/>
      <c r="AP235" s="9"/>
      <c r="AQ235" s="9"/>
      <c r="AR235" s="9"/>
      <c r="AS235" s="9"/>
      <c r="AT235" s="9"/>
      <c r="AU235" s="9"/>
      <c r="AV235" s="9"/>
      <c r="AW235" s="9"/>
      <c r="AX235" s="9"/>
      <c r="AY235" s="9"/>
      <c r="AZ235" s="9"/>
      <c r="BA235" s="9"/>
      <c r="BB235" s="9"/>
      <c r="BC235" s="9"/>
      <c r="BD235" s="9"/>
      <c r="BE235" s="9"/>
    </row>
    <row r="236" spans="2:57" s="8" customFormat="1" ht="12.75">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219"/>
      <c r="AL236" s="9"/>
      <c r="AM236" s="9"/>
      <c r="AN236" s="9"/>
      <c r="AO236" s="9"/>
      <c r="AP236" s="9"/>
      <c r="AQ236" s="9"/>
      <c r="AR236" s="9"/>
      <c r="AS236" s="9"/>
      <c r="AT236" s="9"/>
      <c r="AU236" s="9"/>
      <c r="AV236" s="9"/>
      <c r="AW236" s="9"/>
      <c r="AX236" s="9"/>
      <c r="AY236" s="9"/>
      <c r="AZ236" s="9"/>
      <c r="BA236" s="9"/>
      <c r="BB236" s="9"/>
      <c r="BC236" s="9"/>
      <c r="BD236" s="9"/>
      <c r="BE236" s="9"/>
    </row>
    <row r="237" spans="2:57" s="8" customFormat="1" ht="12.75">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219"/>
      <c r="AL237" s="9"/>
      <c r="AM237" s="9"/>
      <c r="AN237" s="9"/>
      <c r="AO237" s="9"/>
      <c r="AP237" s="9"/>
      <c r="AQ237" s="9"/>
      <c r="AR237" s="9"/>
      <c r="AS237" s="9"/>
      <c r="AT237" s="9"/>
      <c r="AU237" s="9"/>
      <c r="AV237" s="9"/>
      <c r="AW237" s="9"/>
      <c r="AX237" s="9"/>
      <c r="AY237" s="9"/>
      <c r="AZ237" s="9"/>
      <c r="BA237" s="9"/>
      <c r="BB237" s="9"/>
      <c r="BC237" s="9"/>
      <c r="BD237" s="9"/>
      <c r="BE237" s="9"/>
    </row>
    <row r="238" spans="2:57" s="8" customFormat="1" ht="12.75">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219"/>
      <c r="AL238" s="9"/>
      <c r="AM238" s="9"/>
      <c r="AN238" s="9"/>
      <c r="AO238" s="9"/>
      <c r="AP238" s="9"/>
      <c r="AQ238" s="9"/>
      <c r="AR238" s="9"/>
      <c r="AS238" s="9"/>
      <c r="AT238" s="9"/>
      <c r="AU238" s="9"/>
      <c r="AV238" s="9"/>
      <c r="AW238" s="9"/>
      <c r="AX238" s="9"/>
      <c r="AY238" s="9"/>
      <c r="AZ238" s="9"/>
      <c r="BA238" s="9"/>
      <c r="BB238" s="9"/>
      <c r="BC238" s="9"/>
      <c r="BD238" s="9"/>
      <c r="BE238" s="9"/>
    </row>
    <row r="239" spans="2:57" s="8" customFormat="1" ht="12.75">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219"/>
      <c r="AL239" s="9"/>
      <c r="AM239" s="9"/>
      <c r="AN239" s="9"/>
      <c r="AO239" s="9"/>
      <c r="AP239" s="9"/>
      <c r="AQ239" s="9"/>
      <c r="AR239" s="9"/>
      <c r="AS239" s="9"/>
      <c r="AT239" s="9"/>
      <c r="AU239" s="9"/>
      <c r="AV239" s="9"/>
      <c r="AW239" s="9"/>
      <c r="AX239" s="9"/>
      <c r="AY239" s="9"/>
      <c r="AZ239" s="9"/>
      <c r="BA239" s="9"/>
      <c r="BB239" s="9"/>
      <c r="BC239" s="9"/>
      <c r="BD239" s="9"/>
      <c r="BE239" s="9"/>
    </row>
    <row r="240" spans="2:57" s="8" customFormat="1" ht="12.75">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219"/>
      <c r="AL240" s="9"/>
      <c r="AM240" s="9"/>
      <c r="AN240" s="9"/>
      <c r="AO240" s="9"/>
      <c r="AP240" s="9"/>
      <c r="AQ240" s="9"/>
      <c r="AR240" s="9"/>
      <c r="AS240" s="9"/>
      <c r="AT240" s="9"/>
      <c r="AU240" s="9"/>
      <c r="AV240" s="9"/>
      <c r="AW240" s="9"/>
      <c r="AX240" s="9"/>
      <c r="AY240" s="9"/>
      <c r="AZ240" s="9"/>
      <c r="BA240" s="9"/>
      <c r="BB240" s="9"/>
      <c r="BC240" s="9"/>
      <c r="BD240" s="9"/>
      <c r="BE240" s="9"/>
    </row>
    <row r="241" spans="2:57" s="8" customFormat="1" ht="12.75">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219"/>
      <c r="AL241" s="9"/>
      <c r="AM241" s="9"/>
      <c r="AN241" s="9"/>
      <c r="AO241" s="9"/>
      <c r="AP241" s="9"/>
      <c r="AQ241" s="9"/>
      <c r="AR241" s="9"/>
      <c r="AS241" s="9"/>
      <c r="AT241" s="9"/>
      <c r="AU241" s="9"/>
      <c r="AV241" s="9"/>
      <c r="AW241" s="9"/>
      <c r="AX241" s="9"/>
      <c r="AY241" s="9"/>
      <c r="AZ241" s="9"/>
      <c r="BA241" s="9"/>
      <c r="BB241" s="9"/>
      <c r="BC241" s="9"/>
      <c r="BD241" s="9"/>
      <c r="BE241" s="9"/>
    </row>
    <row r="242" spans="2:57" s="8" customFormat="1" ht="12.75">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219"/>
      <c r="AL242" s="9"/>
      <c r="AM242" s="9"/>
      <c r="AN242" s="9"/>
      <c r="AO242" s="9"/>
      <c r="AP242" s="9"/>
      <c r="AQ242" s="9"/>
      <c r="AR242" s="9"/>
      <c r="AS242" s="9"/>
      <c r="AT242" s="9"/>
      <c r="AU242" s="9"/>
      <c r="AV242" s="9"/>
      <c r="AW242" s="9"/>
      <c r="AX242" s="9"/>
      <c r="AY242" s="9"/>
      <c r="AZ242" s="9"/>
      <c r="BA242" s="9"/>
      <c r="BB242" s="9"/>
      <c r="BC242" s="9"/>
      <c r="BD242" s="9"/>
      <c r="BE242" s="9"/>
    </row>
    <row r="243" spans="2:57" s="8" customFormat="1" ht="12.75">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219"/>
      <c r="AL243" s="9"/>
      <c r="AM243" s="9"/>
      <c r="AN243" s="9"/>
      <c r="AO243" s="9"/>
      <c r="AP243" s="9"/>
      <c r="AQ243" s="9"/>
      <c r="AR243" s="9"/>
      <c r="AS243" s="9"/>
      <c r="AT243" s="9"/>
      <c r="AU243" s="9"/>
      <c r="AV243" s="9"/>
      <c r="AW243" s="9"/>
      <c r="AX243" s="9"/>
      <c r="AY243" s="9"/>
      <c r="AZ243" s="9"/>
      <c r="BA243" s="9"/>
      <c r="BB243" s="9"/>
      <c r="BC243" s="9"/>
      <c r="BD243" s="9"/>
      <c r="BE243" s="9"/>
    </row>
    <row r="244" spans="2:57" s="8" customFormat="1" ht="12.75">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219"/>
      <c r="AL244" s="9"/>
      <c r="AM244" s="9"/>
      <c r="AN244" s="9"/>
      <c r="AO244" s="9"/>
      <c r="AP244" s="9"/>
      <c r="AQ244" s="9"/>
      <c r="AR244" s="9"/>
      <c r="AS244" s="9"/>
      <c r="AT244" s="9"/>
      <c r="AU244" s="9"/>
      <c r="AV244" s="9"/>
      <c r="AW244" s="9"/>
      <c r="AX244" s="9"/>
      <c r="AY244" s="9"/>
      <c r="AZ244" s="9"/>
      <c r="BA244" s="9"/>
      <c r="BB244" s="9"/>
      <c r="BC244" s="9"/>
      <c r="BD244" s="9"/>
      <c r="BE244" s="9"/>
    </row>
    <row r="245" spans="2:57" s="8" customFormat="1" ht="12.75">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219"/>
      <c r="AL245" s="9"/>
      <c r="AM245" s="9"/>
      <c r="AN245" s="9"/>
      <c r="AO245" s="9"/>
      <c r="AP245" s="9"/>
      <c r="AQ245" s="9"/>
      <c r="AR245" s="9"/>
      <c r="AS245" s="9"/>
      <c r="AT245" s="9"/>
      <c r="AU245" s="9"/>
      <c r="AV245" s="9"/>
      <c r="AW245" s="9"/>
      <c r="AX245" s="9"/>
      <c r="AY245" s="9"/>
      <c r="AZ245" s="9"/>
      <c r="BA245" s="9"/>
      <c r="BB245" s="9"/>
      <c r="BC245" s="9"/>
      <c r="BD245" s="9"/>
      <c r="BE245" s="9"/>
    </row>
    <row r="246" spans="2:57" s="8" customFormat="1" ht="12.75">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219"/>
      <c r="AL246" s="9"/>
      <c r="AM246" s="9"/>
      <c r="AN246" s="9"/>
      <c r="AO246" s="9"/>
      <c r="AP246" s="9"/>
      <c r="AQ246" s="9"/>
      <c r="AR246" s="9"/>
      <c r="AS246" s="9"/>
      <c r="AT246" s="9"/>
      <c r="AU246" s="9"/>
      <c r="AV246" s="9"/>
      <c r="AW246" s="9"/>
      <c r="AX246" s="9"/>
      <c r="AY246" s="9"/>
      <c r="AZ246" s="9"/>
      <c r="BA246" s="9"/>
      <c r="BB246" s="9"/>
      <c r="BC246" s="9"/>
      <c r="BD246" s="9"/>
      <c r="BE246" s="9"/>
    </row>
    <row r="247" spans="2:57" s="8" customFormat="1" ht="12.75">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219"/>
      <c r="AL247" s="9"/>
      <c r="AM247" s="9"/>
      <c r="AN247" s="9"/>
      <c r="AO247" s="9"/>
      <c r="AP247" s="9"/>
      <c r="AQ247" s="9"/>
      <c r="AR247" s="9"/>
      <c r="AS247" s="9"/>
      <c r="AT247" s="9"/>
      <c r="AU247" s="9"/>
      <c r="AV247" s="9"/>
      <c r="AW247" s="9"/>
      <c r="AX247" s="9"/>
      <c r="AY247" s="9"/>
      <c r="AZ247" s="9"/>
      <c r="BA247" s="9"/>
      <c r="BB247" s="9"/>
      <c r="BC247" s="9"/>
      <c r="BD247" s="9"/>
      <c r="BE247" s="9"/>
    </row>
    <row r="248" spans="2:57" s="8" customFormat="1" ht="12.75">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219"/>
      <c r="AL248" s="9"/>
      <c r="AM248" s="9"/>
      <c r="AN248" s="9"/>
      <c r="AO248" s="9"/>
      <c r="AP248" s="9"/>
      <c r="AQ248" s="9"/>
      <c r="AR248" s="9"/>
      <c r="AS248" s="9"/>
      <c r="AT248" s="9"/>
      <c r="AU248" s="9"/>
      <c r="AV248" s="9"/>
      <c r="AW248" s="9"/>
      <c r="AX248" s="9"/>
      <c r="AY248" s="9"/>
      <c r="AZ248" s="9"/>
      <c r="BA248" s="9"/>
      <c r="BB248" s="9"/>
      <c r="BC248" s="9"/>
      <c r="BD248" s="9"/>
      <c r="BE248" s="9"/>
    </row>
    <row r="249" spans="2:57" s="8" customFormat="1" ht="12.75">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219"/>
      <c r="AL249" s="9"/>
      <c r="AM249" s="9"/>
      <c r="AN249" s="9"/>
      <c r="AO249" s="9"/>
      <c r="AP249" s="9"/>
      <c r="AQ249" s="9"/>
      <c r="AR249" s="9"/>
      <c r="AS249" s="9"/>
      <c r="AT249" s="9"/>
      <c r="AU249" s="9"/>
      <c r="AV249" s="9"/>
      <c r="AW249" s="9"/>
      <c r="AX249" s="9"/>
      <c r="AY249" s="9"/>
      <c r="AZ249" s="9"/>
      <c r="BA249" s="9"/>
      <c r="BB249" s="9"/>
      <c r="BC249" s="9"/>
      <c r="BD249" s="9"/>
      <c r="BE249" s="9"/>
    </row>
    <row r="250" spans="2:57" s="8" customFormat="1" ht="12.75">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219"/>
      <c r="AL250" s="9"/>
      <c r="AM250" s="9"/>
      <c r="AN250" s="9"/>
      <c r="AO250" s="9"/>
      <c r="AP250" s="9"/>
      <c r="AQ250" s="9"/>
      <c r="AR250" s="9"/>
      <c r="AS250" s="9"/>
      <c r="AT250" s="9"/>
      <c r="AU250" s="9"/>
      <c r="AV250" s="9"/>
      <c r="AW250" s="9"/>
      <c r="AX250" s="9"/>
      <c r="AY250" s="9"/>
      <c r="AZ250" s="9"/>
      <c r="BA250" s="9"/>
      <c r="BB250" s="9"/>
      <c r="BC250" s="9"/>
      <c r="BD250" s="9"/>
      <c r="BE250" s="9"/>
    </row>
    <row r="251" spans="2:57" s="8" customFormat="1" ht="12.75">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219"/>
      <c r="AL251" s="9"/>
      <c r="AM251" s="9"/>
      <c r="AN251" s="9"/>
      <c r="AO251" s="9"/>
      <c r="AP251" s="9"/>
      <c r="AQ251" s="9"/>
      <c r="AR251" s="9"/>
      <c r="AS251" s="9"/>
      <c r="AT251" s="9"/>
      <c r="AU251" s="9"/>
      <c r="AV251" s="9"/>
      <c r="AW251" s="9"/>
      <c r="AX251" s="9"/>
      <c r="AY251" s="9"/>
      <c r="AZ251" s="9"/>
      <c r="BA251" s="9"/>
      <c r="BB251" s="9"/>
      <c r="BC251" s="9"/>
      <c r="BD251" s="9"/>
      <c r="BE251" s="9"/>
    </row>
    <row r="252" spans="2:57" s="8" customFormat="1" ht="12.75">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219"/>
      <c r="AL252" s="9"/>
      <c r="AM252" s="9"/>
      <c r="AN252" s="9"/>
      <c r="AO252" s="9"/>
      <c r="AP252" s="9"/>
      <c r="AQ252" s="9"/>
      <c r="AR252" s="9"/>
      <c r="AS252" s="9"/>
      <c r="AT252" s="9"/>
      <c r="AU252" s="9"/>
      <c r="AV252" s="9"/>
      <c r="AW252" s="9"/>
      <c r="AX252" s="9"/>
      <c r="AY252" s="9"/>
      <c r="AZ252" s="9"/>
      <c r="BA252" s="9"/>
      <c r="BB252" s="9"/>
      <c r="BC252" s="9"/>
      <c r="BD252" s="9"/>
      <c r="BE252" s="9"/>
    </row>
    <row r="253" spans="2:57" s="8" customFormat="1" ht="12.75">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219"/>
      <c r="AL253" s="9"/>
      <c r="AM253" s="9"/>
      <c r="AN253" s="9"/>
      <c r="AO253" s="9"/>
      <c r="AP253" s="9"/>
      <c r="AQ253" s="9"/>
      <c r="AR253" s="9"/>
      <c r="AS253" s="9"/>
      <c r="AT253" s="9"/>
      <c r="AU253" s="9"/>
      <c r="AV253" s="9"/>
      <c r="AW253" s="9"/>
      <c r="AX253" s="9"/>
      <c r="AY253" s="9"/>
      <c r="AZ253" s="9"/>
      <c r="BA253" s="9"/>
      <c r="BB253" s="9"/>
      <c r="BC253" s="9"/>
      <c r="BD253" s="9"/>
      <c r="BE253" s="9"/>
    </row>
    <row r="254" spans="2:57" s="8" customFormat="1" ht="12.75">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219"/>
      <c r="AL254" s="9"/>
      <c r="AM254" s="9"/>
      <c r="AN254" s="9"/>
      <c r="AO254" s="9"/>
      <c r="AP254" s="9"/>
      <c r="AQ254" s="9"/>
      <c r="AR254" s="9"/>
      <c r="AS254" s="9"/>
      <c r="AT254" s="9"/>
      <c r="AU254" s="9"/>
      <c r="AV254" s="9"/>
      <c r="AW254" s="9"/>
      <c r="AX254" s="9"/>
      <c r="AY254" s="9"/>
      <c r="AZ254" s="9"/>
      <c r="BA254" s="9"/>
      <c r="BB254" s="9"/>
      <c r="BC254" s="9"/>
      <c r="BD254" s="9"/>
      <c r="BE254" s="9"/>
    </row>
    <row r="255" spans="2:57" s="8" customFormat="1" ht="12.75">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219"/>
      <c r="AL255" s="9"/>
      <c r="AM255" s="9"/>
      <c r="AN255" s="9"/>
      <c r="AO255" s="9"/>
      <c r="AP255" s="9"/>
      <c r="AQ255" s="9"/>
      <c r="AR255" s="9"/>
      <c r="AS255" s="9"/>
      <c r="AT255" s="9"/>
      <c r="AU255" s="9"/>
      <c r="AV255" s="9"/>
      <c r="AW255" s="9"/>
      <c r="AX255" s="9"/>
      <c r="AY255" s="9"/>
      <c r="AZ255" s="9"/>
      <c r="BA255" s="9"/>
      <c r="BB255" s="9"/>
      <c r="BC255" s="9"/>
      <c r="BD255" s="9"/>
      <c r="BE255" s="9"/>
    </row>
    <row r="256" spans="2:57" s="8" customFormat="1" ht="12.75">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219"/>
      <c r="AL256" s="9"/>
      <c r="AM256" s="9"/>
      <c r="AN256" s="9"/>
      <c r="AO256" s="9"/>
      <c r="AP256" s="9"/>
      <c r="AQ256" s="9"/>
      <c r="AR256" s="9"/>
      <c r="AS256" s="9"/>
      <c r="AT256" s="9"/>
      <c r="AU256" s="9"/>
      <c r="AV256" s="9"/>
      <c r="AW256" s="9"/>
      <c r="AX256" s="9"/>
      <c r="AY256" s="9"/>
      <c r="AZ256" s="9"/>
      <c r="BA256" s="9"/>
      <c r="BB256" s="9"/>
      <c r="BC256" s="9"/>
      <c r="BD256" s="9"/>
      <c r="BE256" s="9"/>
    </row>
    <row r="257" spans="2:57" s="8" customFormat="1" ht="12.75">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219"/>
      <c r="AL257" s="9"/>
      <c r="AM257" s="9"/>
      <c r="AN257" s="9"/>
      <c r="AO257" s="9"/>
      <c r="AP257" s="9"/>
      <c r="AQ257" s="9"/>
      <c r="AR257" s="9"/>
      <c r="AS257" s="9"/>
      <c r="AT257" s="9"/>
      <c r="AU257" s="9"/>
      <c r="AV257" s="9"/>
      <c r="AW257" s="9"/>
      <c r="AX257" s="9"/>
      <c r="AY257" s="9"/>
      <c r="AZ257" s="9"/>
      <c r="BA257" s="9"/>
      <c r="BB257" s="9"/>
      <c r="BC257" s="9"/>
      <c r="BD257" s="9"/>
      <c r="BE257" s="9"/>
    </row>
    <row r="258" spans="2:57" s="8" customFormat="1" ht="12.75">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219"/>
      <c r="AL258" s="9"/>
      <c r="AM258" s="9"/>
      <c r="AN258" s="9"/>
      <c r="AO258" s="9"/>
      <c r="AP258" s="9"/>
      <c r="AQ258" s="9"/>
      <c r="AR258" s="9"/>
      <c r="AS258" s="9"/>
      <c r="AT258" s="9"/>
      <c r="AU258" s="9"/>
      <c r="AV258" s="9"/>
      <c r="AW258" s="9"/>
      <c r="AX258" s="9"/>
      <c r="AY258" s="9"/>
      <c r="AZ258" s="9"/>
      <c r="BA258" s="9"/>
      <c r="BB258" s="9"/>
      <c r="BC258" s="9"/>
      <c r="BD258" s="9"/>
      <c r="BE258" s="9"/>
    </row>
    <row r="259" spans="2:57" s="8" customFormat="1" ht="12.75">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219"/>
      <c r="AL259" s="9"/>
      <c r="AM259" s="9"/>
      <c r="AN259" s="9"/>
      <c r="AO259" s="9"/>
      <c r="AP259" s="9"/>
      <c r="AQ259" s="9"/>
      <c r="AR259" s="9"/>
      <c r="AS259" s="9"/>
      <c r="AT259" s="9"/>
      <c r="AU259" s="9"/>
      <c r="AV259" s="9"/>
      <c r="AW259" s="9"/>
      <c r="AX259" s="9"/>
      <c r="AY259" s="9"/>
      <c r="AZ259" s="9"/>
      <c r="BA259" s="9"/>
      <c r="BB259" s="9"/>
      <c r="BC259" s="9"/>
      <c r="BD259" s="9"/>
      <c r="BE259" s="9"/>
    </row>
    <row r="260" spans="2:57" s="8" customFormat="1" ht="12.75">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219"/>
      <c r="AL260" s="9"/>
      <c r="AM260" s="9"/>
      <c r="AN260" s="9"/>
      <c r="AO260" s="9"/>
      <c r="AP260" s="9"/>
      <c r="AQ260" s="9"/>
      <c r="AR260" s="9"/>
      <c r="AS260" s="9"/>
      <c r="AT260" s="9"/>
      <c r="AU260" s="9"/>
      <c r="AV260" s="9"/>
      <c r="AW260" s="9"/>
      <c r="AX260" s="9"/>
      <c r="AY260" s="9"/>
      <c r="AZ260" s="9"/>
      <c r="BA260" s="9"/>
      <c r="BB260" s="9"/>
      <c r="BC260" s="9"/>
      <c r="BD260" s="9"/>
      <c r="BE260" s="9"/>
    </row>
    <row r="261" spans="2:57" s="8" customFormat="1" ht="12.75">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219"/>
      <c r="AL261" s="9"/>
      <c r="AM261" s="9"/>
      <c r="AN261" s="9"/>
      <c r="AO261" s="9"/>
      <c r="AP261" s="9"/>
      <c r="AQ261" s="9"/>
      <c r="AR261" s="9"/>
      <c r="AS261" s="9"/>
      <c r="AT261" s="9"/>
      <c r="AU261" s="9"/>
      <c r="AV261" s="9"/>
      <c r="AW261" s="9"/>
      <c r="AX261" s="9"/>
      <c r="AY261" s="9"/>
      <c r="AZ261" s="9"/>
      <c r="BA261" s="9"/>
      <c r="BB261" s="9"/>
      <c r="BC261" s="9"/>
      <c r="BD261" s="9"/>
      <c r="BE261" s="9"/>
    </row>
    <row r="262" spans="2:57" s="8" customFormat="1" ht="12.75">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219"/>
      <c r="AL262" s="9"/>
      <c r="AM262" s="9"/>
      <c r="AN262" s="9"/>
      <c r="AO262" s="9"/>
      <c r="AP262" s="9"/>
      <c r="AQ262" s="9"/>
      <c r="AR262" s="9"/>
      <c r="AS262" s="9"/>
      <c r="AT262" s="9"/>
      <c r="AU262" s="9"/>
      <c r="AV262" s="9"/>
      <c r="AW262" s="9"/>
      <c r="AX262" s="9"/>
      <c r="AY262" s="9"/>
      <c r="AZ262" s="9"/>
      <c r="BA262" s="9"/>
      <c r="BB262" s="9"/>
      <c r="BC262" s="9"/>
      <c r="BD262" s="9"/>
      <c r="BE262" s="9"/>
    </row>
    <row r="263" spans="2:57" s="8" customFormat="1" ht="12.75">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219"/>
      <c r="AL263" s="9"/>
      <c r="AM263" s="9"/>
      <c r="AN263" s="9"/>
      <c r="AO263" s="9"/>
      <c r="AP263" s="9"/>
      <c r="AQ263" s="9"/>
      <c r="AR263" s="9"/>
      <c r="AS263" s="9"/>
      <c r="AT263" s="9"/>
      <c r="AU263" s="9"/>
      <c r="AV263" s="9"/>
      <c r="AW263" s="9"/>
      <c r="AX263" s="9"/>
      <c r="AY263" s="9"/>
      <c r="AZ263" s="9"/>
      <c r="BA263" s="9"/>
      <c r="BB263" s="9"/>
      <c r="BC263" s="9"/>
      <c r="BD263" s="9"/>
      <c r="BE263" s="9"/>
    </row>
    <row r="264" spans="2:57" s="8" customFormat="1" ht="12.75">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219"/>
      <c r="AL264" s="9"/>
      <c r="AM264" s="9"/>
      <c r="AN264" s="9"/>
      <c r="AO264" s="9"/>
      <c r="AP264" s="9"/>
      <c r="AQ264" s="9"/>
      <c r="AR264" s="9"/>
      <c r="AS264" s="9"/>
      <c r="AT264" s="9"/>
      <c r="AU264" s="9"/>
      <c r="AV264" s="9"/>
      <c r="AW264" s="9"/>
      <c r="AX264" s="9"/>
      <c r="AY264" s="9"/>
      <c r="AZ264" s="9"/>
      <c r="BA264" s="9"/>
      <c r="BB264" s="9"/>
      <c r="BC264" s="9"/>
      <c r="BD264" s="9"/>
      <c r="BE264" s="9"/>
    </row>
    <row r="265" spans="2:57" s="8" customFormat="1" ht="12.75">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219"/>
      <c r="AL265" s="9"/>
      <c r="AM265" s="9"/>
      <c r="AN265" s="9"/>
      <c r="AO265" s="9"/>
      <c r="AP265" s="9"/>
      <c r="AQ265" s="9"/>
      <c r="AR265" s="9"/>
      <c r="AS265" s="9"/>
      <c r="AT265" s="9"/>
      <c r="AU265" s="9"/>
      <c r="AV265" s="9"/>
      <c r="AW265" s="9"/>
      <c r="AX265" s="9"/>
      <c r="AY265" s="9"/>
      <c r="AZ265" s="9"/>
      <c r="BA265" s="9"/>
      <c r="BB265" s="9"/>
      <c r="BC265" s="9"/>
      <c r="BD265" s="9"/>
      <c r="BE265" s="9"/>
    </row>
    <row r="266" spans="2:57" s="8" customFormat="1" ht="12.75">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219"/>
      <c r="AL266" s="9"/>
      <c r="AM266" s="9"/>
      <c r="AN266" s="9"/>
      <c r="AO266" s="9"/>
      <c r="AP266" s="9"/>
      <c r="AQ266" s="9"/>
      <c r="AR266" s="9"/>
      <c r="AS266" s="9"/>
      <c r="AT266" s="9"/>
      <c r="AU266" s="9"/>
      <c r="AV266" s="9"/>
      <c r="AW266" s="9"/>
      <c r="AX266" s="9"/>
      <c r="AY266" s="9"/>
      <c r="AZ266" s="9"/>
      <c r="BA266" s="9"/>
      <c r="BB266" s="9"/>
      <c r="BC266" s="9"/>
      <c r="BD266" s="9"/>
      <c r="BE266" s="9"/>
    </row>
    <row r="267" spans="2:57" s="8" customFormat="1" ht="12.75">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219"/>
      <c r="AL267" s="9"/>
      <c r="AM267" s="9"/>
      <c r="AN267" s="9"/>
      <c r="AO267" s="9"/>
      <c r="AP267" s="9"/>
      <c r="AQ267" s="9"/>
      <c r="AR267" s="9"/>
      <c r="AS267" s="9"/>
      <c r="AT267" s="9"/>
      <c r="AU267" s="9"/>
      <c r="AV267" s="9"/>
      <c r="AW267" s="9"/>
      <c r="AX267" s="9"/>
      <c r="AY267" s="9"/>
      <c r="AZ267" s="9"/>
      <c r="BA267" s="9"/>
      <c r="BB267" s="9"/>
      <c r="BC267" s="9"/>
      <c r="BD267" s="9"/>
      <c r="BE267" s="9"/>
    </row>
    <row r="268" spans="2:57" s="8" customFormat="1" ht="12.75">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219"/>
      <c r="AL268" s="9"/>
      <c r="AM268" s="9"/>
      <c r="AN268" s="9"/>
      <c r="AO268" s="9"/>
      <c r="AP268" s="9"/>
      <c r="AQ268" s="9"/>
      <c r="AR268" s="9"/>
      <c r="AS268" s="9"/>
      <c r="AT268" s="9"/>
      <c r="AU268" s="9"/>
      <c r="AV268" s="9"/>
      <c r="AW268" s="9"/>
      <c r="AX268" s="9"/>
      <c r="AY268" s="9"/>
      <c r="AZ268" s="9"/>
      <c r="BA268" s="9"/>
      <c r="BB268" s="9"/>
      <c r="BC268" s="9"/>
      <c r="BD268" s="9"/>
      <c r="BE268" s="9"/>
    </row>
    <row r="269" spans="2:57" s="8" customFormat="1" ht="12.75">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219"/>
      <c r="AL269" s="9"/>
      <c r="AM269" s="9"/>
      <c r="AN269" s="9"/>
      <c r="AO269" s="9"/>
      <c r="AP269" s="9"/>
      <c r="AQ269" s="9"/>
      <c r="AR269" s="9"/>
      <c r="AS269" s="9"/>
      <c r="AT269" s="9"/>
      <c r="AU269" s="9"/>
      <c r="AV269" s="9"/>
      <c r="AW269" s="9"/>
      <c r="AX269" s="9"/>
      <c r="AY269" s="9"/>
      <c r="AZ269" s="9"/>
      <c r="BA269" s="9"/>
      <c r="BB269" s="9"/>
      <c r="BC269" s="9"/>
      <c r="BD269" s="9"/>
      <c r="BE269" s="9"/>
    </row>
    <row r="270" spans="2:57" s="8" customFormat="1" ht="12.75">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219"/>
      <c r="AL270" s="9"/>
      <c r="AM270" s="9"/>
      <c r="AN270" s="9"/>
      <c r="AO270" s="9"/>
      <c r="AP270" s="9"/>
      <c r="AQ270" s="9"/>
      <c r="AR270" s="9"/>
      <c r="AS270" s="9"/>
      <c r="AT270" s="9"/>
      <c r="AU270" s="9"/>
      <c r="AV270" s="9"/>
      <c r="AW270" s="9"/>
      <c r="AX270" s="9"/>
      <c r="AY270" s="9"/>
      <c r="AZ270" s="9"/>
      <c r="BA270" s="9"/>
      <c r="BB270" s="9"/>
      <c r="BC270" s="9"/>
      <c r="BD270" s="9"/>
      <c r="BE270" s="9"/>
    </row>
    <row r="271" spans="2:57" s="8" customFormat="1" ht="12.75">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219"/>
      <c r="AL271" s="9"/>
      <c r="AM271" s="9"/>
      <c r="AN271" s="9"/>
      <c r="AO271" s="9"/>
      <c r="AP271" s="9"/>
      <c r="AQ271" s="9"/>
      <c r="AR271" s="9"/>
      <c r="AS271" s="9"/>
      <c r="AT271" s="9"/>
      <c r="AU271" s="9"/>
      <c r="AV271" s="9"/>
      <c r="AW271" s="9"/>
      <c r="AX271" s="9"/>
      <c r="AY271" s="9"/>
      <c r="AZ271" s="9"/>
      <c r="BA271" s="9"/>
      <c r="BB271" s="9"/>
      <c r="BC271" s="9"/>
      <c r="BD271" s="9"/>
      <c r="BE271" s="9"/>
    </row>
    <row r="272" spans="2:57" s="8" customFormat="1" ht="12.75">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219"/>
      <c r="AL272" s="9"/>
      <c r="AM272" s="9"/>
      <c r="AN272" s="9"/>
      <c r="AO272" s="9"/>
      <c r="AP272" s="9"/>
      <c r="AQ272" s="9"/>
      <c r="AR272" s="9"/>
      <c r="AS272" s="9"/>
      <c r="AT272" s="9"/>
      <c r="AU272" s="9"/>
      <c r="AV272" s="9"/>
      <c r="AW272" s="9"/>
      <c r="AX272" s="9"/>
      <c r="AY272" s="9"/>
      <c r="AZ272" s="9"/>
      <c r="BA272" s="9"/>
      <c r="BB272" s="9"/>
      <c r="BC272" s="9"/>
      <c r="BD272" s="9"/>
      <c r="BE272" s="9"/>
    </row>
    <row r="273" spans="2:57" s="8" customFormat="1" ht="12.75">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219"/>
      <c r="AL273" s="9"/>
      <c r="AM273" s="9"/>
      <c r="AN273" s="9"/>
      <c r="AO273" s="9"/>
      <c r="AP273" s="9"/>
      <c r="AQ273" s="9"/>
      <c r="AR273" s="9"/>
      <c r="AS273" s="9"/>
      <c r="AT273" s="9"/>
      <c r="AU273" s="9"/>
      <c r="AV273" s="9"/>
      <c r="AW273" s="9"/>
      <c r="AX273" s="9"/>
      <c r="AY273" s="9"/>
      <c r="AZ273" s="9"/>
      <c r="BA273" s="9"/>
      <c r="BB273" s="9"/>
      <c r="BC273" s="9"/>
      <c r="BD273" s="9"/>
      <c r="BE273" s="9"/>
    </row>
    <row r="274" spans="2:57" s="8" customFormat="1" ht="12.75">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219"/>
      <c r="AL274" s="9"/>
      <c r="AM274" s="9"/>
      <c r="AN274" s="9"/>
      <c r="AO274" s="9"/>
      <c r="AP274" s="9"/>
      <c r="AQ274" s="9"/>
      <c r="AR274" s="9"/>
      <c r="AS274" s="9"/>
      <c r="AT274" s="9"/>
      <c r="AU274" s="9"/>
      <c r="AV274" s="9"/>
      <c r="AW274" s="9"/>
      <c r="AX274" s="9"/>
      <c r="AY274" s="9"/>
      <c r="AZ274" s="9"/>
      <c r="BA274" s="9"/>
      <c r="BB274" s="9"/>
      <c r="BC274" s="9"/>
      <c r="BD274" s="9"/>
      <c r="BE274" s="9"/>
    </row>
    <row r="275" spans="2:57" s="8" customFormat="1" ht="12.75">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219"/>
      <c r="AL275" s="9"/>
      <c r="AM275" s="9"/>
      <c r="AN275" s="9"/>
      <c r="AO275" s="9"/>
      <c r="AP275" s="9"/>
      <c r="AQ275" s="9"/>
      <c r="AR275" s="9"/>
      <c r="AS275" s="9"/>
      <c r="AT275" s="9"/>
      <c r="AU275" s="9"/>
      <c r="AV275" s="9"/>
      <c r="AW275" s="9"/>
      <c r="AX275" s="9"/>
      <c r="AY275" s="9"/>
      <c r="AZ275" s="9"/>
      <c r="BA275" s="9"/>
      <c r="BB275" s="9"/>
      <c r="BC275" s="9"/>
      <c r="BD275" s="9"/>
      <c r="BE275" s="9"/>
    </row>
    <row r="276" spans="2:57" s="8" customFormat="1" ht="12.75">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219"/>
      <c r="AL276" s="9"/>
      <c r="AM276" s="9"/>
      <c r="AN276" s="9"/>
      <c r="AO276" s="9"/>
      <c r="AP276" s="9"/>
      <c r="AQ276" s="9"/>
      <c r="AR276" s="9"/>
      <c r="AS276" s="9"/>
      <c r="AT276" s="9"/>
      <c r="AU276" s="9"/>
      <c r="AV276" s="9"/>
      <c r="AW276" s="9"/>
      <c r="AX276" s="9"/>
      <c r="AY276" s="9"/>
      <c r="AZ276" s="9"/>
      <c r="BA276" s="9"/>
      <c r="BB276" s="9"/>
      <c r="BC276" s="9"/>
      <c r="BD276" s="9"/>
      <c r="BE276" s="9"/>
    </row>
    <row r="277" spans="2:57" s="8" customFormat="1" ht="12.75">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219"/>
      <c r="AL277" s="9"/>
      <c r="AM277" s="9"/>
      <c r="AN277" s="9"/>
      <c r="AO277" s="9"/>
      <c r="AP277" s="9"/>
      <c r="AQ277" s="9"/>
      <c r="AR277" s="9"/>
      <c r="AS277" s="9"/>
      <c r="AT277" s="9"/>
      <c r="AU277" s="9"/>
      <c r="AV277" s="9"/>
      <c r="AW277" s="9"/>
      <c r="AX277" s="9"/>
      <c r="AY277" s="9"/>
      <c r="AZ277" s="9"/>
      <c r="BA277" s="9"/>
      <c r="BB277" s="9"/>
      <c r="BC277" s="9"/>
      <c r="BD277" s="9"/>
      <c r="BE277" s="9"/>
    </row>
    <row r="278" spans="2:57" s="8" customFormat="1" ht="12.75">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219"/>
      <c r="AL278" s="9"/>
      <c r="AM278" s="9"/>
      <c r="AN278" s="9"/>
      <c r="AO278" s="9"/>
      <c r="AP278" s="9"/>
      <c r="AQ278" s="9"/>
      <c r="AR278" s="9"/>
      <c r="AS278" s="9"/>
      <c r="AT278" s="9"/>
      <c r="AU278" s="9"/>
      <c r="AV278" s="9"/>
      <c r="AW278" s="9"/>
      <c r="AX278" s="9"/>
      <c r="AY278" s="9"/>
      <c r="AZ278" s="9"/>
      <c r="BA278" s="9"/>
      <c r="BB278" s="9"/>
      <c r="BC278" s="9"/>
      <c r="BD278" s="9"/>
      <c r="BE278" s="9"/>
    </row>
    <row r="279" spans="2:57" s="8" customFormat="1" ht="12.75">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219"/>
      <c r="AL279" s="9"/>
      <c r="AM279" s="9"/>
      <c r="AN279" s="9"/>
      <c r="AO279" s="9"/>
      <c r="AP279" s="9"/>
      <c r="AQ279" s="9"/>
      <c r="AR279" s="9"/>
      <c r="AS279" s="9"/>
      <c r="AT279" s="9"/>
      <c r="AU279" s="9"/>
      <c r="AV279" s="9"/>
      <c r="AW279" s="9"/>
      <c r="AX279" s="9"/>
      <c r="AY279" s="9"/>
      <c r="AZ279" s="9"/>
      <c r="BA279" s="9"/>
      <c r="BB279" s="9"/>
      <c r="BC279" s="9"/>
      <c r="BD279" s="9"/>
      <c r="BE279" s="9"/>
    </row>
    <row r="280" spans="2:57" s="8" customFormat="1" ht="12.75">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219"/>
      <c r="AL280" s="9"/>
      <c r="AM280" s="9"/>
      <c r="AN280" s="9"/>
      <c r="AO280" s="9"/>
      <c r="AP280" s="9"/>
      <c r="AQ280" s="9"/>
      <c r="AR280" s="9"/>
      <c r="AS280" s="9"/>
      <c r="AT280" s="9"/>
      <c r="AU280" s="9"/>
      <c r="AV280" s="9"/>
      <c r="AW280" s="9"/>
      <c r="AX280" s="9"/>
      <c r="AY280" s="9"/>
      <c r="AZ280" s="9"/>
      <c r="BA280" s="9"/>
      <c r="BB280" s="9"/>
      <c r="BC280" s="9"/>
      <c r="BD280" s="9"/>
      <c r="BE280" s="9"/>
    </row>
    <row r="281" spans="2:57" s="8" customFormat="1" ht="12.75">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219"/>
      <c r="AL281" s="9"/>
      <c r="AM281" s="9"/>
      <c r="AN281" s="9"/>
      <c r="AO281" s="9"/>
      <c r="AP281" s="9"/>
      <c r="AQ281" s="9"/>
      <c r="AR281" s="9"/>
      <c r="AS281" s="9"/>
      <c r="AT281" s="9"/>
      <c r="AU281" s="9"/>
      <c r="AV281" s="9"/>
      <c r="AW281" s="9"/>
      <c r="AX281" s="9"/>
      <c r="AY281" s="9"/>
      <c r="AZ281" s="9"/>
      <c r="BA281" s="9"/>
      <c r="BB281" s="9"/>
      <c r="BC281" s="9"/>
      <c r="BD281" s="9"/>
      <c r="BE281" s="9"/>
    </row>
    <row r="282" spans="2:57" s="8" customFormat="1" ht="12.75">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219"/>
      <c r="AL282" s="9"/>
      <c r="AM282" s="9"/>
      <c r="AN282" s="9"/>
      <c r="AO282" s="9"/>
      <c r="AP282" s="9"/>
      <c r="AQ282" s="9"/>
      <c r="AR282" s="9"/>
      <c r="AS282" s="9"/>
      <c r="AT282" s="9"/>
      <c r="AU282" s="9"/>
      <c r="AV282" s="9"/>
      <c r="AW282" s="9"/>
      <c r="AX282" s="9"/>
      <c r="AY282" s="9"/>
      <c r="AZ282" s="9"/>
      <c r="BA282" s="9"/>
      <c r="BB282" s="9"/>
      <c r="BC282" s="9"/>
      <c r="BD282" s="9"/>
      <c r="BE282" s="9"/>
    </row>
    <row r="283" spans="2:57" s="8" customFormat="1" ht="12.75">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219"/>
      <c r="AL283" s="9"/>
      <c r="AM283" s="9"/>
      <c r="AN283" s="9"/>
      <c r="AO283" s="9"/>
      <c r="AP283" s="9"/>
      <c r="AQ283" s="9"/>
      <c r="AR283" s="9"/>
      <c r="AS283" s="9"/>
      <c r="AT283" s="9"/>
      <c r="AU283" s="9"/>
      <c r="AV283" s="9"/>
      <c r="AW283" s="9"/>
      <c r="AX283" s="9"/>
      <c r="AY283" s="9"/>
      <c r="AZ283" s="9"/>
      <c r="BA283" s="9"/>
      <c r="BB283" s="9"/>
      <c r="BC283" s="9"/>
      <c r="BD283" s="9"/>
      <c r="BE283" s="9"/>
    </row>
    <row r="284" spans="2:57" s="8" customFormat="1" ht="12.75">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219"/>
      <c r="AL284" s="9"/>
      <c r="AM284" s="9"/>
      <c r="AN284" s="9"/>
      <c r="AO284" s="9"/>
      <c r="AP284" s="9"/>
      <c r="AQ284" s="9"/>
      <c r="AR284" s="9"/>
      <c r="AS284" s="9"/>
      <c r="AT284" s="9"/>
      <c r="AU284" s="9"/>
      <c r="AV284" s="9"/>
      <c r="AW284" s="9"/>
      <c r="AX284" s="9"/>
      <c r="AY284" s="9"/>
      <c r="AZ284" s="9"/>
      <c r="BA284" s="9"/>
      <c r="BB284" s="9"/>
      <c r="BC284" s="9"/>
      <c r="BD284" s="9"/>
      <c r="BE284" s="9"/>
    </row>
    <row r="285" spans="2:57" s="8" customFormat="1" ht="12.75">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219"/>
      <c r="AL285" s="9"/>
      <c r="AM285" s="9"/>
      <c r="AN285" s="9"/>
      <c r="AO285" s="9"/>
      <c r="AP285" s="9"/>
      <c r="AQ285" s="9"/>
      <c r="AR285" s="9"/>
      <c r="AS285" s="9"/>
      <c r="AT285" s="9"/>
      <c r="AU285" s="9"/>
      <c r="AV285" s="9"/>
      <c r="AW285" s="9"/>
      <c r="AX285" s="9"/>
      <c r="AY285" s="9"/>
      <c r="AZ285" s="9"/>
      <c r="BA285" s="9"/>
      <c r="BB285" s="9"/>
      <c r="BC285" s="9"/>
      <c r="BD285" s="9"/>
      <c r="BE285" s="9"/>
    </row>
    <row r="286" spans="2:57" s="8" customFormat="1" ht="12.75">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219"/>
      <c r="AL286" s="9"/>
      <c r="AM286" s="9"/>
      <c r="AN286" s="9"/>
      <c r="AO286" s="9"/>
      <c r="AP286" s="9"/>
      <c r="AQ286" s="9"/>
      <c r="AR286" s="9"/>
      <c r="AS286" s="9"/>
      <c r="AT286" s="9"/>
      <c r="AU286" s="9"/>
      <c r="AV286" s="9"/>
      <c r="AW286" s="9"/>
      <c r="AX286" s="9"/>
      <c r="AY286" s="9"/>
      <c r="AZ286" s="9"/>
      <c r="BA286" s="9"/>
      <c r="BB286" s="9"/>
      <c r="BC286" s="9"/>
      <c r="BD286" s="9"/>
      <c r="BE286" s="9"/>
    </row>
    <row r="287" spans="2:57" s="8" customFormat="1" ht="12.75">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219"/>
      <c r="AL287" s="9"/>
      <c r="AM287" s="9"/>
      <c r="AN287" s="9"/>
      <c r="AO287" s="9"/>
      <c r="AP287" s="9"/>
      <c r="AQ287" s="9"/>
      <c r="AR287" s="9"/>
      <c r="AS287" s="9"/>
      <c r="AT287" s="9"/>
      <c r="AU287" s="9"/>
      <c r="AV287" s="9"/>
      <c r="AW287" s="9"/>
      <c r="AX287" s="9"/>
      <c r="AY287" s="9"/>
      <c r="AZ287" s="9"/>
      <c r="BA287" s="9"/>
      <c r="BB287" s="9"/>
      <c r="BC287" s="9"/>
      <c r="BD287" s="9"/>
      <c r="BE287" s="9"/>
    </row>
    <row r="288" spans="2:57" s="8" customFormat="1" ht="12.75">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219"/>
      <c r="AL288" s="9"/>
      <c r="AM288" s="9"/>
      <c r="AN288" s="9"/>
      <c r="AO288" s="9"/>
      <c r="AP288" s="9"/>
      <c r="AQ288" s="9"/>
      <c r="AR288" s="9"/>
      <c r="AS288" s="9"/>
      <c r="AT288" s="9"/>
      <c r="AU288" s="9"/>
      <c r="AV288" s="9"/>
      <c r="AW288" s="9"/>
      <c r="AX288" s="9"/>
      <c r="AY288" s="9"/>
      <c r="AZ288" s="9"/>
      <c r="BA288" s="9"/>
      <c r="BB288" s="9"/>
      <c r="BC288" s="9"/>
      <c r="BD288" s="9"/>
      <c r="BE288" s="9"/>
    </row>
    <row r="289" spans="2:57" s="8" customFormat="1" ht="12.75">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219"/>
      <c r="AL289" s="9"/>
      <c r="AM289" s="9"/>
      <c r="AN289" s="9"/>
      <c r="AO289" s="9"/>
      <c r="AP289" s="9"/>
      <c r="AQ289" s="9"/>
      <c r="AR289" s="9"/>
      <c r="AS289" s="9"/>
      <c r="AT289" s="9"/>
      <c r="AU289" s="9"/>
      <c r="AV289" s="9"/>
      <c r="AW289" s="9"/>
      <c r="AX289" s="9"/>
      <c r="AY289" s="9"/>
      <c r="AZ289" s="9"/>
      <c r="BA289" s="9"/>
      <c r="BB289" s="9"/>
      <c r="BC289" s="9"/>
      <c r="BD289" s="9"/>
      <c r="BE289" s="9"/>
    </row>
    <row r="290" spans="2:57" s="8" customFormat="1" ht="12.75">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219"/>
      <c r="AL290" s="9"/>
      <c r="AM290" s="9"/>
      <c r="AN290" s="9"/>
      <c r="AO290" s="9"/>
      <c r="AP290" s="9"/>
      <c r="AQ290" s="9"/>
      <c r="AR290" s="9"/>
      <c r="AS290" s="9"/>
      <c r="AT290" s="9"/>
      <c r="AU290" s="9"/>
      <c r="AV290" s="9"/>
      <c r="AW290" s="9"/>
      <c r="AX290" s="9"/>
      <c r="AY290" s="9"/>
      <c r="AZ290" s="9"/>
      <c r="BA290" s="9"/>
      <c r="BB290" s="9"/>
      <c r="BC290" s="9"/>
      <c r="BD290" s="9"/>
      <c r="BE290" s="9"/>
    </row>
    <row r="291" spans="2:57" s="8" customFormat="1" ht="12.75">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219"/>
      <c r="AL291" s="9"/>
      <c r="AM291" s="9"/>
      <c r="AN291" s="9"/>
      <c r="AO291" s="9"/>
      <c r="AP291" s="9"/>
      <c r="AQ291" s="9"/>
      <c r="AR291" s="9"/>
      <c r="AS291" s="9"/>
      <c r="AT291" s="9"/>
      <c r="AU291" s="9"/>
      <c r="AV291" s="9"/>
      <c r="AW291" s="9"/>
      <c r="AX291" s="9"/>
      <c r="AY291" s="9"/>
      <c r="AZ291" s="9"/>
      <c r="BA291" s="9"/>
      <c r="BB291" s="9"/>
      <c r="BC291" s="9"/>
      <c r="BD291" s="9"/>
      <c r="BE291" s="9"/>
    </row>
    <row r="292" spans="2:57" s="8" customFormat="1" ht="12.75">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219"/>
      <c r="AL292" s="9"/>
      <c r="AM292" s="9"/>
      <c r="AN292" s="9"/>
      <c r="AO292" s="9"/>
      <c r="AP292" s="9"/>
      <c r="AQ292" s="9"/>
      <c r="AR292" s="9"/>
      <c r="AS292" s="9"/>
      <c r="AT292" s="9"/>
      <c r="AU292" s="9"/>
      <c r="AV292" s="9"/>
      <c r="AW292" s="9"/>
      <c r="AX292" s="9"/>
      <c r="AY292" s="9"/>
      <c r="AZ292" s="9"/>
      <c r="BA292" s="9"/>
      <c r="BB292" s="9"/>
      <c r="BC292" s="9"/>
      <c r="BD292" s="9"/>
      <c r="BE292" s="9"/>
    </row>
    <row r="293" spans="2:57" s="8" customFormat="1" ht="12.75">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219"/>
      <c r="AL293" s="9"/>
      <c r="AM293" s="9"/>
      <c r="AN293" s="9"/>
      <c r="AO293" s="9"/>
      <c r="AP293" s="9"/>
      <c r="AQ293" s="9"/>
      <c r="AR293" s="9"/>
      <c r="AS293" s="9"/>
      <c r="AT293" s="9"/>
      <c r="AU293" s="9"/>
      <c r="AV293" s="9"/>
      <c r="AW293" s="9"/>
      <c r="AX293" s="9"/>
      <c r="AY293" s="9"/>
      <c r="AZ293" s="9"/>
      <c r="BA293" s="9"/>
      <c r="BB293" s="9"/>
      <c r="BC293" s="9"/>
      <c r="BD293" s="9"/>
      <c r="BE293" s="9"/>
    </row>
    <row r="294" spans="2:57" s="8" customFormat="1" ht="12.75">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219"/>
      <c r="AL294" s="9"/>
      <c r="AM294" s="9"/>
      <c r="AN294" s="9"/>
      <c r="AO294" s="9"/>
      <c r="AP294" s="9"/>
      <c r="AQ294" s="9"/>
      <c r="AR294" s="9"/>
      <c r="AS294" s="9"/>
      <c r="AT294" s="9"/>
      <c r="AU294" s="9"/>
      <c r="AV294" s="9"/>
      <c r="AW294" s="9"/>
      <c r="AX294" s="9"/>
      <c r="AY294" s="9"/>
      <c r="AZ294" s="9"/>
      <c r="BA294" s="9"/>
      <c r="BB294" s="9"/>
      <c r="BC294" s="9"/>
      <c r="BD294" s="9"/>
      <c r="BE294" s="9"/>
    </row>
    <row r="295" spans="2:57" s="8" customFormat="1" ht="12.75">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219"/>
      <c r="AL295" s="9"/>
      <c r="AM295" s="9"/>
      <c r="AN295" s="9"/>
      <c r="AO295" s="9"/>
      <c r="AP295" s="9"/>
      <c r="AQ295" s="9"/>
      <c r="AR295" s="9"/>
      <c r="AS295" s="9"/>
      <c r="AT295" s="9"/>
      <c r="AU295" s="9"/>
      <c r="AV295" s="9"/>
      <c r="AW295" s="9"/>
      <c r="AX295" s="9"/>
      <c r="AY295" s="9"/>
      <c r="AZ295" s="9"/>
      <c r="BA295" s="9"/>
      <c r="BB295" s="9"/>
      <c r="BC295" s="9"/>
      <c r="BD295" s="9"/>
      <c r="BE295" s="9"/>
    </row>
    <row r="296" spans="2:57" s="8" customFormat="1" ht="12.75">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219"/>
      <c r="AL296" s="9"/>
      <c r="AM296" s="9"/>
      <c r="AN296" s="9"/>
      <c r="AO296" s="9"/>
      <c r="AP296" s="9"/>
      <c r="AQ296" s="9"/>
      <c r="AR296" s="9"/>
      <c r="AS296" s="9"/>
      <c r="AT296" s="9"/>
      <c r="AU296" s="9"/>
      <c r="AV296" s="9"/>
      <c r="AW296" s="9"/>
      <c r="AX296" s="9"/>
      <c r="AY296" s="9"/>
      <c r="AZ296" s="9"/>
      <c r="BA296" s="9"/>
      <c r="BB296" s="9"/>
      <c r="BC296" s="9"/>
      <c r="BD296" s="9"/>
      <c r="BE296" s="9"/>
    </row>
    <row r="297" spans="2:57" s="8" customFormat="1" ht="12.75">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219"/>
      <c r="AL297" s="9"/>
      <c r="AM297" s="9"/>
      <c r="AN297" s="9"/>
      <c r="AO297" s="9"/>
      <c r="AP297" s="9"/>
      <c r="AQ297" s="9"/>
      <c r="AR297" s="9"/>
      <c r="AS297" s="9"/>
      <c r="AT297" s="9"/>
      <c r="AU297" s="9"/>
      <c r="AV297" s="9"/>
      <c r="AW297" s="9"/>
      <c r="AX297" s="9"/>
      <c r="AY297" s="9"/>
      <c r="AZ297" s="9"/>
      <c r="BA297" s="9"/>
      <c r="BB297" s="9"/>
      <c r="BC297" s="9"/>
      <c r="BD297" s="9"/>
      <c r="BE297" s="9"/>
    </row>
    <row r="298" spans="2:57" s="8" customFormat="1" ht="12.75">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219"/>
      <c r="AL298" s="9"/>
      <c r="AM298" s="9"/>
      <c r="AN298" s="9"/>
      <c r="AO298" s="9"/>
      <c r="AP298" s="9"/>
      <c r="AQ298" s="9"/>
      <c r="AR298" s="9"/>
      <c r="AS298" s="9"/>
      <c r="AT298" s="9"/>
      <c r="AU298" s="9"/>
      <c r="AV298" s="9"/>
      <c r="AW298" s="9"/>
      <c r="AX298" s="9"/>
      <c r="AY298" s="9"/>
      <c r="AZ298" s="9"/>
      <c r="BA298" s="9"/>
      <c r="BB298" s="9"/>
      <c r="BC298" s="9"/>
      <c r="BD298" s="9"/>
      <c r="BE298" s="9"/>
    </row>
    <row r="299" spans="2:57" s="8" customFormat="1" ht="12.75">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219"/>
      <c r="AL299" s="9"/>
      <c r="AM299" s="9"/>
      <c r="AN299" s="9"/>
      <c r="AO299" s="9"/>
      <c r="AP299" s="9"/>
      <c r="AQ299" s="9"/>
      <c r="AR299" s="9"/>
      <c r="AS299" s="9"/>
      <c r="AT299" s="9"/>
      <c r="AU299" s="9"/>
      <c r="AV299" s="9"/>
      <c r="AW299" s="9"/>
      <c r="AX299" s="9"/>
      <c r="AY299" s="9"/>
      <c r="AZ299" s="9"/>
      <c r="BA299" s="9"/>
      <c r="BB299" s="9"/>
      <c r="BC299" s="9"/>
      <c r="BD299" s="9"/>
      <c r="BE299" s="9"/>
    </row>
    <row r="300" spans="2:57" s="8" customFormat="1" ht="12.75">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219"/>
      <c r="AL300" s="9"/>
      <c r="AM300" s="9"/>
      <c r="AN300" s="9"/>
      <c r="AO300" s="9"/>
      <c r="AP300" s="9"/>
      <c r="AQ300" s="9"/>
      <c r="AR300" s="9"/>
      <c r="AS300" s="9"/>
      <c r="AT300" s="9"/>
      <c r="AU300" s="9"/>
      <c r="AV300" s="9"/>
      <c r="AW300" s="9"/>
      <c r="AX300" s="9"/>
      <c r="AY300" s="9"/>
      <c r="AZ300" s="9"/>
      <c r="BA300" s="9"/>
      <c r="BB300" s="9"/>
      <c r="BC300" s="9"/>
      <c r="BD300" s="9"/>
      <c r="BE300" s="9"/>
    </row>
    <row r="301" spans="2:57" s="8" customFormat="1" ht="12.75">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219"/>
      <c r="AL301" s="9"/>
      <c r="AM301" s="9"/>
      <c r="AN301" s="9"/>
      <c r="AO301" s="9"/>
      <c r="AP301" s="9"/>
      <c r="AQ301" s="9"/>
      <c r="AR301" s="9"/>
      <c r="AS301" s="9"/>
      <c r="AT301" s="9"/>
      <c r="AU301" s="9"/>
      <c r="AV301" s="9"/>
      <c r="AW301" s="9"/>
      <c r="AX301" s="9"/>
      <c r="AY301" s="9"/>
      <c r="AZ301" s="9"/>
      <c r="BA301" s="9"/>
      <c r="BB301" s="9"/>
      <c r="BC301" s="9"/>
      <c r="BD301" s="9"/>
      <c r="BE301" s="9"/>
    </row>
    <row r="302" spans="2:57" s="8" customFormat="1" ht="12.75">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219"/>
      <c r="AL302" s="9"/>
      <c r="AM302" s="9"/>
      <c r="AN302" s="9"/>
      <c r="AO302" s="9"/>
      <c r="AP302" s="9"/>
      <c r="AQ302" s="9"/>
      <c r="AR302" s="9"/>
      <c r="AS302" s="9"/>
      <c r="AT302" s="9"/>
      <c r="AU302" s="9"/>
      <c r="AV302" s="9"/>
      <c r="AW302" s="9"/>
      <c r="AX302" s="9"/>
      <c r="AY302" s="9"/>
      <c r="AZ302" s="9"/>
      <c r="BA302" s="9"/>
      <c r="BB302" s="9"/>
      <c r="BC302" s="9"/>
      <c r="BD302" s="9"/>
      <c r="BE302" s="9"/>
    </row>
    <row r="303" spans="2:57" s="8" customFormat="1" ht="12.75">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219"/>
      <c r="AL303" s="9"/>
      <c r="AM303" s="9"/>
      <c r="AN303" s="9"/>
      <c r="AO303" s="9"/>
      <c r="AP303" s="9"/>
      <c r="AQ303" s="9"/>
      <c r="AR303" s="9"/>
      <c r="AS303" s="9"/>
      <c r="AT303" s="9"/>
      <c r="AU303" s="9"/>
      <c r="AV303" s="9"/>
      <c r="AW303" s="9"/>
      <c r="AX303" s="9"/>
      <c r="AY303" s="9"/>
      <c r="AZ303" s="9"/>
      <c r="BA303" s="9"/>
      <c r="BB303" s="9"/>
      <c r="BC303" s="9"/>
      <c r="BD303" s="9"/>
      <c r="BE303" s="9"/>
    </row>
    <row r="304" spans="2:57" s="8" customFormat="1" ht="12.75">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219"/>
      <c r="AL304" s="9"/>
      <c r="AM304" s="9"/>
      <c r="AN304" s="9"/>
      <c r="AO304" s="9"/>
      <c r="AP304" s="9"/>
      <c r="AQ304" s="9"/>
      <c r="AR304" s="9"/>
      <c r="AS304" s="9"/>
      <c r="AT304" s="9"/>
      <c r="AU304" s="9"/>
      <c r="AV304" s="9"/>
      <c r="AW304" s="9"/>
      <c r="AX304" s="9"/>
      <c r="AY304" s="9"/>
      <c r="AZ304" s="9"/>
      <c r="BA304" s="9"/>
      <c r="BB304" s="9"/>
      <c r="BC304" s="9"/>
      <c r="BD304" s="9"/>
      <c r="BE304" s="9"/>
    </row>
    <row r="305" spans="2:57" s="8" customFormat="1" ht="12.75">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219"/>
      <c r="AL305" s="9"/>
      <c r="AM305" s="9"/>
      <c r="AN305" s="9"/>
      <c r="AO305" s="9"/>
      <c r="AP305" s="9"/>
      <c r="AQ305" s="9"/>
      <c r="AR305" s="9"/>
      <c r="AS305" s="9"/>
      <c r="AT305" s="9"/>
      <c r="AU305" s="9"/>
      <c r="AV305" s="9"/>
      <c r="AW305" s="9"/>
      <c r="AX305" s="9"/>
      <c r="AY305" s="9"/>
      <c r="AZ305" s="9"/>
      <c r="BA305" s="9"/>
      <c r="BB305" s="9"/>
      <c r="BC305" s="9"/>
      <c r="BD305" s="9"/>
      <c r="BE305" s="9"/>
    </row>
  </sheetData>
  <sheetProtection password="EC12" sheet="1" objects="1" scenarios="1"/>
  <mergeCells count="42">
    <mergeCell ref="P44:Q44"/>
    <mergeCell ref="R44:S44"/>
    <mergeCell ref="P45:Q45"/>
    <mergeCell ref="P46:Q46"/>
    <mergeCell ref="R46:S46"/>
    <mergeCell ref="P47:Q47"/>
    <mergeCell ref="R47:S47"/>
    <mergeCell ref="R45:S45"/>
    <mergeCell ref="D40:E40"/>
    <mergeCell ref="H40:I40"/>
    <mergeCell ref="T40:U40"/>
    <mergeCell ref="P41:Q41"/>
    <mergeCell ref="R41:S41"/>
    <mergeCell ref="P42:Q42"/>
    <mergeCell ref="R42:S42"/>
    <mergeCell ref="P43:Q43"/>
    <mergeCell ref="R43:S43"/>
    <mergeCell ref="D39:E39"/>
    <mergeCell ref="H39:I39"/>
    <mergeCell ref="P39:Q39"/>
    <mergeCell ref="R39:S39"/>
    <mergeCell ref="B37:F37"/>
    <mergeCell ref="I37:L37"/>
    <mergeCell ref="P38:Q38"/>
    <mergeCell ref="R38:S38"/>
    <mergeCell ref="B34:D34"/>
    <mergeCell ref="B35:D35"/>
    <mergeCell ref="B15:C15"/>
    <mergeCell ref="E15:F15"/>
    <mergeCell ref="B19:Q19"/>
    <mergeCell ref="D22:L22"/>
    <mergeCell ref="M22:R22"/>
    <mergeCell ref="B25:L25"/>
    <mergeCell ref="B33:D33"/>
    <mergeCell ref="B13:C13"/>
    <mergeCell ref="E13:F13"/>
    <mergeCell ref="D28:L28"/>
    <mergeCell ref="M28:R28"/>
    <mergeCell ref="M6:P6"/>
    <mergeCell ref="E7:F7"/>
    <mergeCell ref="E9:F9"/>
    <mergeCell ref="E11:F11"/>
  </mergeCells>
  <printOptions/>
  <pageMargins left="0.31496062992125984" right="0.4330708661417323" top="0.4724409448818898" bottom="0.7480314960629921" header="0.31496062992125984" footer="0.31496062992125984"/>
  <pageSetup fitToHeight="1" fitToWidth="1" horizontalDpi="600" verticalDpi="600" orientation="landscape" paperSize="9" scale="56" r:id="rId3"/>
  <drawing r:id="rId2"/>
  <legacyDrawing r:id="rId1"/>
</worksheet>
</file>

<file path=xl/worksheets/sheet6.xml><?xml version="1.0" encoding="utf-8"?>
<worksheet xmlns="http://schemas.openxmlformats.org/spreadsheetml/2006/main" xmlns:r="http://schemas.openxmlformats.org/officeDocument/2006/relationships">
  <sheetPr codeName="Foglio18">
    <pageSetUpPr fitToPage="1"/>
  </sheetPr>
  <dimension ref="A1:BE306"/>
  <sheetViews>
    <sheetView showRowColHeaders="0" zoomScale="87" zoomScaleNormal="87" zoomScalePageLayoutView="0" workbookViewId="0" topLeftCell="A1">
      <selection activeCell="C5" sqref="C5"/>
    </sheetView>
  </sheetViews>
  <sheetFormatPr defaultColWidth="9.00390625" defaultRowHeight="15"/>
  <cols>
    <col min="1" max="1" width="3.25390625" style="8" customWidth="1"/>
    <col min="2" max="18" width="10.625" style="9" customWidth="1"/>
    <col min="19" max="21" width="8.625" style="9" customWidth="1"/>
    <col min="22" max="22" width="8.375" style="9" customWidth="1"/>
    <col min="23" max="26" width="7.00390625" style="9" customWidth="1"/>
    <col min="27" max="27" width="7.75390625" style="9" customWidth="1"/>
    <col min="28" max="28" width="7.625" style="9" customWidth="1"/>
    <col min="29" max="36" width="6.375" style="9" customWidth="1"/>
    <col min="37" max="37" width="9.00390625" style="8" customWidth="1"/>
    <col min="38" max="38" width="29.00390625" style="9" customWidth="1"/>
    <col min="39" max="39" width="11.625" style="9" customWidth="1"/>
    <col min="40" max="16384" width="9.00390625" style="9" customWidth="1"/>
  </cols>
  <sheetData>
    <row r="1" spans="2:36" ht="12.75">
      <c r="B1" s="8" t="s">
        <v>33</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2:36" ht="23.25">
      <c r="B2" s="8"/>
      <c r="D2" s="8"/>
      <c r="E2" s="100" t="s">
        <v>122</v>
      </c>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2:36" ht="19.5" customHeight="1">
      <c r="B3" s="8"/>
      <c r="C3" s="8"/>
      <c r="D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row>
    <row r="4" spans="2:36" ht="21" customHeight="1">
      <c r="B4" s="8"/>
      <c r="C4" s="8"/>
      <c r="D4" s="8"/>
      <c r="E4" s="8"/>
      <c r="F4" s="8"/>
      <c r="G4" s="8"/>
      <c r="H4" s="104"/>
      <c r="I4" s="104"/>
      <c r="J4" s="104"/>
      <c r="K4" s="104"/>
      <c r="L4" s="104"/>
      <c r="M4" s="104"/>
      <c r="N4" s="104"/>
      <c r="O4" s="104"/>
      <c r="P4" s="104"/>
      <c r="Q4" s="104"/>
      <c r="R4" s="104"/>
      <c r="S4" s="104"/>
      <c r="T4" s="104"/>
      <c r="U4" s="104"/>
      <c r="V4" s="104"/>
      <c r="W4" s="104"/>
      <c r="X4" s="104"/>
      <c r="Y4" s="8"/>
      <c r="Z4" s="8"/>
      <c r="AA4" s="8"/>
      <c r="AB4" s="8"/>
      <c r="AC4" s="8"/>
      <c r="AD4" s="8"/>
      <c r="AE4" s="8"/>
      <c r="AF4" s="8"/>
      <c r="AG4" s="8"/>
      <c r="AH4" s="8"/>
      <c r="AI4" s="8"/>
      <c r="AJ4" s="8"/>
    </row>
    <row r="5" spans="2:36" ht="26.25">
      <c r="B5" s="189" t="s">
        <v>139</v>
      </c>
      <c r="C5" s="11"/>
      <c r="D5" s="104"/>
      <c r="E5" s="11"/>
      <c r="F5" s="8"/>
      <c r="H5" s="104"/>
      <c r="I5" s="185"/>
      <c r="J5" s="185"/>
      <c r="K5" s="185"/>
      <c r="L5" s="185"/>
      <c r="M5" s="178"/>
      <c r="N5" s="178"/>
      <c r="O5" s="178"/>
      <c r="P5" s="178"/>
      <c r="Q5" s="178"/>
      <c r="R5" s="104"/>
      <c r="S5" s="104"/>
      <c r="T5" s="104"/>
      <c r="U5" s="104"/>
      <c r="V5" s="104"/>
      <c r="W5" s="104"/>
      <c r="X5" s="104"/>
      <c r="Y5" s="8"/>
      <c r="Z5" s="8"/>
      <c r="AA5" s="8"/>
      <c r="AB5" s="8"/>
      <c r="AC5" s="8"/>
      <c r="AD5" s="8"/>
      <c r="AE5" s="8"/>
      <c r="AF5" s="8"/>
      <c r="AG5" s="8"/>
      <c r="AH5" s="8"/>
      <c r="AI5" s="8"/>
      <c r="AJ5" s="8"/>
    </row>
    <row r="6" spans="2:36" ht="25.5" customHeight="1">
      <c r="B6" s="190" t="s">
        <v>140</v>
      </c>
      <c r="C6" s="191"/>
      <c r="D6" s="125"/>
      <c r="E6" s="99"/>
      <c r="F6" s="8"/>
      <c r="G6" s="8"/>
      <c r="H6" s="104"/>
      <c r="I6" s="104"/>
      <c r="J6" s="104"/>
      <c r="K6" s="104"/>
      <c r="L6" s="104"/>
      <c r="M6" s="511"/>
      <c r="N6" s="511"/>
      <c r="O6" s="511"/>
      <c r="P6" s="511"/>
      <c r="Q6" s="104"/>
      <c r="R6" s="104"/>
      <c r="S6" s="104"/>
      <c r="T6" s="104"/>
      <c r="U6" s="104"/>
      <c r="V6" s="104"/>
      <c r="W6" s="104"/>
      <c r="X6" s="104"/>
      <c r="Y6" s="8"/>
      <c r="Z6" s="8"/>
      <c r="AA6" s="8"/>
      <c r="AB6" s="8"/>
      <c r="AC6" s="8"/>
      <c r="AD6" s="8"/>
      <c r="AE6" s="8"/>
      <c r="AF6" s="8"/>
      <c r="AG6" s="8"/>
      <c r="AH6" s="8"/>
      <c r="AI6" s="8"/>
      <c r="AJ6" s="8"/>
    </row>
    <row r="7" spans="2:36" ht="24" customHeight="1">
      <c r="B7" s="192" t="s">
        <v>127</v>
      </c>
      <c r="C7" s="193"/>
      <c r="D7" s="194"/>
      <c r="E7" s="512" t="str">
        <f>'Opzione A'!F9</f>
        <v>Tomate</v>
      </c>
      <c r="F7" s="512"/>
      <c r="G7" s="170"/>
      <c r="H7" s="104"/>
      <c r="I7" s="194"/>
      <c r="J7" s="194"/>
      <c r="K7" s="194"/>
      <c r="L7" s="194"/>
      <c r="M7" s="178"/>
      <c r="N7" s="178"/>
      <c r="O7" s="178"/>
      <c r="P7" s="178"/>
      <c r="Q7" s="178"/>
      <c r="R7" s="118"/>
      <c r="S7" s="119"/>
      <c r="T7" s="119"/>
      <c r="U7" s="119"/>
      <c r="V7" s="119"/>
      <c r="W7" s="104"/>
      <c r="X7" s="104"/>
      <c r="Y7" s="8"/>
      <c r="Z7" s="8"/>
      <c r="AA7" s="8"/>
      <c r="AB7" s="8"/>
      <c r="AC7" s="8"/>
      <c r="AD7" s="8"/>
      <c r="AE7" s="8"/>
      <c r="AF7" s="8"/>
      <c r="AG7" s="8"/>
      <c r="AH7" s="8"/>
      <c r="AI7" s="8"/>
      <c r="AJ7" s="8"/>
    </row>
    <row r="8" spans="2:36" ht="18">
      <c r="B8" s="195"/>
      <c r="C8" s="195"/>
      <c r="D8" s="194"/>
      <c r="E8" s="99"/>
      <c r="F8" s="8"/>
      <c r="G8" s="8"/>
      <c r="H8" s="104"/>
      <c r="I8" s="104"/>
      <c r="J8" s="104"/>
      <c r="K8" s="104"/>
      <c r="L8" s="104"/>
      <c r="M8" s="104"/>
      <c r="N8" s="104"/>
      <c r="O8" s="104"/>
      <c r="P8" s="104"/>
      <c r="Q8" s="104"/>
      <c r="R8" s="104"/>
      <c r="S8" s="104"/>
      <c r="T8" s="104"/>
      <c r="U8" s="104"/>
      <c r="V8" s="104"/>
      <c r="W8" s="104"/>
      <c r="X8" s="104"/>
      <c r="Y8" s="8"/>
      <c r="Z8" s="8"/>
      <c r="AA8" s="8"/>
      <c r="AB8" s="8"/>
      <c r="AC8" s="8"/>
      <c r="AD8" s="8"/>
      <c r="AE8" s="8"/>
      <c r="AF8" s="8"/>
      <c r="AG8" s="8"/>
      <c r="AH8" s="8"/>
      <c r="AI8" s="8"/>
      <c r="AJ8" s="8"/>
    </row>
    <row r="9" spans="2:36" ht="21">
      <c r="B9" s="192" t="s">
        <v>141</v>
      </c>
      <c r="C9" s="193"/>
      <c r="D9" s="194"/>
      <c r="E9" s="473">
        <f>'Opzione A'!F11</f>
        <v>1000</v>
      </c>
      <c r="F9" s="473"/>
      <c r="G9" s="8"/>
      <c r="H9" s="104"/>
      <c r="I9" s="119"/>
      <c r="J9" s="119"/>
      <c r="K9" s="119"/>
      <c r="L9" s="119"/>
      <c r="M9" s="136"/>
      <c r="N9" s="136"/>
      <c r="O9" s="136"/>
      <c r="P9" s="136"/>
      <c r="Q9" s="180"/>
      <c r="R9" s="104"/>
      <c r="S9" s="119"/>
      <c r="T9" s="119"/>
      <c r="U9" s="119"/>
      <c r="V9" s="119"/>
      <c r="W9" s="104"/>
      <c r="X9" s="104"/>
      <c r="Y9" s="8"/>
      <c r="Z9" s="8"/>
      <c r="AA9" s="8"/>
      <c r="AB9" s="8"/>
      <c r="AC9" s="8"/>
      <c r="AD9" s="8"/>
      <c r="AE9" s="8"/>
      <c r="AF9" s="8"/>
      <c r="AG9" s="8"/>
      <c r="AH9" s="8"/>
      <c r="AI9" s="8"/>
      <c r="AJ9" s="8"/>
    </row>
    <row r="10" spans="2:36" ht="18">
      <c r="B10" s="195"/>
      <c r="C10" s="195"/>
      <c r="D10" s="194"/>
      <c r="E10" s="99"/>
      <c r="F10" s="8"/>
      <c r="G10" s="8"/>
      <c r="H10" s="104"/>
      <c r="I10" s="104"/>
      <c r="J10" s="104"/>
      <c r="K10" s="104"/>
      <c r="L10" s="104"/>
      <c r="M10" s="104"/>
      <c r="N10" s="104"/>
      <c r="O10" s="104"/>
      <c r="P10" s="104"/>
      <c r="Q10" s="104"/>
      <c r="R10" s="104"/>
      <c r="S10" s="104"/>
      <c r="T10" s="104"/>
      <c r="U10" s="104"/>
      <c r="V10" s="104"/>
      <c r="W10" s="104"/>
      <c r="X10" s="104"/>
      <c r="Y10" s="8"/>
      <c r="Z10" s="8"/>
      <c r="AA10" s="8"/>
      <c r="AB10" s="8"/>
      <c r="AC10" s="8"/>
      <c r="AD10" s="8"/>
      <c r="AE10" s="8"/>
      <c r="AF10" s="8"/>
      <c r="AG10" s="8"/>
      <c r="AH10" s="8"/>
      <c r="AI10" s="8"/>
      <c r="AJ10" s="8"/>
    </row>
    <row r="11" spans="2:36" ht="18">
      <c r="B11" s="192" t="s">
        <v>163</v>
      </c>
      <c r="C11" s="195"/>
      <c r="D11" s="194"/>
      <c r="E11" s="474">
        <f>'Opzione A'!F13</f>
        <v>100</v>
      </c>
      <c r="F11" s="474"/>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row>
    <row r="12" spans="2:36" ht="18">
      <c r="B12" s="192"/>
      <c r="C12" s="195"/>
      <c r="D12" s="194"/>
      <c r="E12" s="147"/>
      <c r="F12" s="147"/>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row>
    <row r="13" spans="2:36" ht="18">
      <c r="B13" s="475" t="s">
        <v>128</v>
      </c>
      <c r="C13" s="475"/>
      <c r="D13" s="194"/>
      <c r="E13" s="476">
        <f>'Opzione A'!F15</f>
        <v>40878</v>
      </c>
      <c r="F13" s="476"/>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row>
    <row r="14" spans="2:36" ht="18">
      <c r="B14" s="196"/>
      <c r="C14" s="196"/>
      <c r="D14" s="194"/>
      <c r="E14" s="197"/>
      <c r="F14" s="147"/>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row>
    <row r="15" spans="2:36" ht="18">
      <c r="B15" s="475" t="s">
        <v>129</v>
      </c>
      <c r="C15" s="475"/>
      <c r="D15" s="194"/>
      <c r="E15" s="476">
        <f>'Opzione A'!F17</f>
        <v>40909</v>
      </c>
      <c r="F15" s="476"/>
      <c r="G15" s="104"/>
      <c r="H15" s="105"/>
      <c r="I15" s="105"/>
      <c r="J15" s="105"/>
      <c r="K15" s="105"/>
      <c r="L15" s="105"/>
      <c r="M15" s="105"/>
      <c r="N15" s="105"/>
      <c r="O15" s="105"/>
      <c r="P15" s="105"/>
      <c r="Q15" s="105"/>
      <c r="R15" s="12"/>
      <c r="S15" s="12"/>
      <c r="T15" s="8"/>
      <c r="U15" s="8"/>
      <c r="V15" s="8"/>
      <c r="W15" s="8"/>
      <c r="X15" s="8"/>
      <c r="Y15" s="8"/>
      <c r="Z15" s="8"/>
      <c r="AA15" s="8"/>
      <c r="AB15" s="8"/>
      <c r="AC15" s="8"/>
      <c r="AD15" s="8"/>
      <c r="AE15" s="8"/>
      <c r="AF15" s="8"/>
      <c r="AG15" s="8"/>
      <c r="AH15" s="8"/>
      <c r="AI15" s="8"/>
      <c r="AJ15" s="8"/>
    </row>
    <row r="16" spans="2:36" ht="18">
      <c r="B16" s="196"/>
      <c r="C16" s="196"/>
      <c r="D16" s="198"/>
      <c r="E16" s="198"/>
      <c r="F16" s="105"/>
      <c r="G16" s="104"/>
      <c r="H16" s="105"/>
      <c r="I16" s="105"/>
      <c r="J16" s="105"/>
      <c r="K16" s="105"/>
      <c r="L16" s="105"/>
      <c r="M16" s="105"/>
      <c r="N16" s="105"/>
      <c r="O16" s="105"/>
      <c r="P16" s="105"/>
      <c r="Q16" s="105"/>
      <c r="R16" s="12"/>
      <c r="S16" s="12"/>
      <c r="T16" s="8"/>
      <c r="U16" s="8"/>
      <c r="V16" s="8"/>
      <c r="W16" s="8"/>
      <c r="X16" s="8"/>
      <c r="Y16" s="8"/>
      <c r="Z16" s="8"/>
      <c r="AA16" s="8"/>
      <c r="AB16" s="8"/>
      <c r="AC16" s="8"/>
      <c r="AD16" s="8"/>
      <c r="AE16" s="8"/>
      <c r="AF16" s="8"/>
      <c r="AG16" s="8"/>
      <c r="AH16" s="8"/>
      <c r="AI16" s="8"/>
      <c r="AJ16" s="8"/>
    </row>
    <row r="17" spans="2:36" ht="18" hidden="1">
      <c r="B17" s="196"/>
      <c r="C17" s="196"/>
      <c r="D17" s="198"/>
      <c r="E17" s="198"/>
      <c r="F17" s="105"/>
      <c r="G17" s="104"/>
      <c r="H17" s="105"/>
      <c r="I17" s="105"/>
      <c r="J17" s="105"/>
      <c r="K17" s="105"/>
      <c r="L17" s="105"/>
      <c r="M17" s="105"/>
      <c r="N17" s="105"/>
      <c r="O17" s="105"/>
      <c r="P17" s="105"/>
      <c r="Q17" s="105"/>
      <c r="R17" s="12"/>
      <c r="S17" s="12"/>
      <c r="T17" s="8"/>
      <c r="U17" s="8"/>
      <c r="V17" s="8"/>
      <c r="W17" s="8"/>
      <c r="X17" s="8"/>
      <c r="Y17" s="8"/>
      <c r="Z17" s="8"/>
      <c r="AA17" s="8"/>
      <c r="AB17" s="8"/>
      <c r="AC17" s="8"/>
      <c r="AD17" s="8"/>
      <c r="AE17" s="8"/>
      <c r="AF17" s="8"/>
      <c r="AG17" s="8"/>
      <c r="AH17" s="8"/>
      <c r="AI17" s="8"/>
      <c r="AJ17" s="8"/>
    </row>
    <row r="18" spans="2:36" ht="18" hidden="1">
      <c r="B18" s="196"/>
      <c r="C18" s="196"/>
      <c r="D18" s="198"/>
      <c r="E18" s="198"/>
      <c r="F18" s="105"/>
      <c r="G18" s="104"/>
      <c r="H18" s="105"/>
      <c r="I18" s="105"/>
      <c r="J18" s="105"/>
      <c r="K18" s="105"/>
      <c r="L18" s="105"/>
      <c r="M18" s="105"/>
      <c r="N18" s="105"/>
      <c r="O18" s="105"/>
      <c r="P18" s="105"/>
      <c r="Q18" s="105"/>
      <c r="R18" s="12"/>
      <c r="S18" s="12"/>
      <c r="T18" s="8"/>
      <c r="U18" s="8"/>
      <c r="V18" s="8"/>
      <c r="W18" s="8"/>
      <c r="X18" s="8"/>
      <c r="Y18" s="8"/>
      <c r="Z18" s="8"/>
      <c r="AA18" s="8"/>
      <c r="AB18" s="8"/>
      <c r="AC18" s="8"/>
      <c r="AD18" s="8"/>
      <c r="AE18" s="8"/>
      <c r="AF18" s="8"/>
      <c r="AG18" s="8"/>
      <c r="AH18" s="8"/>
      <c r="AI18" s="8"/>
      <c r="AJ18" s="8"/>
    </row>
    <row r="19" spans="1:36" ht="21">
      <c r="A19" s="11"/>
      <c r="B19" s="537" t="s">
        <v>144</v>
      </c>
      <c r="C19" s="537"/>
      <c r="D19" s="537"/>
      <c r="E19" s="537"/>
      <c r="F19" s="537"/>
      <c r="G19" s="537"/>
      <c r="H19" s="537"/>
      <c r="I19" s="537"/>
      <c r="J19" s="537"/>
      <c r="K19" s="537"/>
      <c r="L19" s="537"/>
      <c r="M19" s="537"/>
      <c r="N19" s="537"/>
      <c r="O19" s="537"/>
      <c r="P19" s="537"/>
      <c r="Q19" s="537"/>
      <c r="R19" s="11"/>
      <c r="S19" s="11"/>
      <c r="T19" s="11"/>
      <c r="U19" s="11"/>
      <c r="V19" s="11"/>
      <c r="W19" s="11"/>
      <c r="X19" s="8"/>
      <c r="Y19" s="8"/>
      <c r="Z19" s="8"/>
      <c r="AA19" s="8"/>
      <c r="AB19" s="8"/>
      <c r="AC19" s="8"/>
      <c r="AD19" s="8"/>
      <c r="AE19" s="8"/>
      <c r="AF19" s="8"/>
      <c r="AG19" s="8"/>
      <c r="AH19" s="8"/>
      <c r="AI19" s="8"/>
      <c r="AJ19" s="8"/>
    </row>
    <row r="20" spans="1:37" s="143" customFormat="1" ht="18">
      <c r="A20" s="99"/>
      <c r="B20" s="147"/>
      <c r="C20" s="99"/>
      <c r="D20" s="99"/>
      <c r="E20" s="99"/>
      <c r="F20" s="99"/>
      <c r="G20" s="99"/>
      <c r="H20" s="99"/>
      <c r="I20" s="99"/>
      <c r="J20" s="99"/>
      <c r="K20" s="99"/>
      <c r="L20" s="99"/>
      <c r="M20" s="99"/>
      <c r="N20" s="99"/>
      <c r="O20" s="99"/>
      <c r="P20" s="99"/>
      <c r="Q20" s="99"/>
      <c r="R20" s="149"/>
      <c r="S20" s="149"/>
      <c r="T20" s="149"/>
      <c r="U20" s="149"/>
      <c r="V20" s="149"/>
      <c r="W20" s="125"/>
      <c r="X20" s="142"/>
      <c r="Y20" s="142"/>
      <c r="Z20" s="142"/>
      <c r="AA20" s="142"/>
      <c r="AB20" s="142"/>
      <c r="AC20" s="142"/>
      <c r="AD20" s="142"/>
      <c r="AE20" s="142"/>
      <c r="AF20" s="142"/>
      <c r="AG20" s="142"/>
      <c r="AH20" s="142"/>
      <c r="AI20" s="142"/>
      <c r="AJ20" s="142"/>
      <c r="AK20" s="142"/>
    </row>
    <row r="21" spans="1:37" s="143" customFormat="1" ht="30" customHeight="1">
      <c r="A21" s="99"/>
      <c r="B21" s="470" t="s">
        <v>85</v>
      </c>
      <c r="C21" s="141" t="s">
        <v>83</v>
      </c>
      <c r="D21" s="141" t="s">
        <v>101</v>
      </c>
      <c r="E21" s="141" t="s">
        <v>102</v>
      </c>
      <c r="F21" s="141" t="s">
        <v>106</v>
      </c>
      <c r="G21" s="141" t="s">
        <v>3</v>
      </c>
      <c r="H21" s="141" t="s">
        <v>4</v>
      </c>
      <c r="I21" s="141" t="s">
        <v>5</v>
      </c>
      <c r="J21" s="141" t="s">
        <v>6</v>
      </c>
      <c r="K21" s="141" t="s">
        <v>103</v>
      </c>
      <c r="L21" s="141" t="s">
        <v>8</v>
      </c>
      <c r="M21" s="141" t="s">
        <v>9</v>
      </c>
      <c r="N21" s="141" t="s">
        <v>10</v>
      </c>
      <c r="O21" s="141" t="s">
        <v>11</v>
      </c>
      <c r="P21" s="141" t="s">
        <v>12</v>
      </c>
      <c r="Q21" s="141" t="s">
        <v>13</v>
      </c>
      <c r="R21" s="141" t="s">
        <v>14</v>
      </c>
      <c r="S21" s="199"/>
      <c r="T21" s="144"/>
      <c r="U21" s="144"/>
      <c r="V21" s="144"/>
      <c r="W21" s="144"/>
      <c r="X21" s="144"/>
      <c r="Y21" s="144"/>
      <c r="Z21" s="144"/>
      <c r="AA21" s="144"/>
      <c r="AB21" s="144"/>
      <c r="AC21" s="142"/>
      <c r="AD21" s="142"/>
      <c r="AE21" s="142"/>
      <c r="AF21" s="142"/>
      <c r="AG21" s="142"/>
      <c r="AH21" s="142"/>
      <c r="AI21" s="142"/>
      <c r="AJ21" s="142"/>
      <c r="AK21" s="156"/>
    </row>
    <row r="22" spans="1:37" s="143" customFormat="1" ht="21.75" customHeight="1">
      <c r="A22" s="99"/>
      <c r="B22" s="171" t="s">
        <v>107</v>
      </c>
      <c r="C22" s="200" t="s">
        <v>84</v>
      </c>
      <c r="D22" s="477" t="s">
        <v>47</v>
      </c>
      <c r="E22" s="478"/>
      <c r="F22" s="478"/>
      <c r="G22" s="478"/>
      <c r="H22" s="478"/>
      <c r="I22" s="478"/>
      <c r="J22" s="478"/>
      <c r="K22" s="478"/>
      <c r="L22" s="479"/>
      <c r="M22" s="477" t="s">
        <v>82</v>
      </c>
      <c r="N22" s="478"/>
      <c r="O22" s="478"/>
      <c r="P22" s="478"/>
      <c r="Q22" s="478"/>
      <c r="R22" s="479"/>
      <c r="S22" s="201"/>
      <c r="T22" s="144"/>
      <c r="U22" s="144"/>
      <c r="V22" s="144"/>
      <c r="W22" s="142"/>
      <c r="X22" s="142"/>
      <c r="Y22" s="142"/>
      <c r="Z22" s="142"/>
      <c r="AA22" s="142"/>
      <c r="AB22" s="142"/>
      <c r="AC22" s="142"/>
      <c r="AD22" s="142"/>
      <c r="AE22" s="142"/>
      <c r="AF22" s="142"/>
      <c r="AG22" s="142"/>
      <c r="AH22" s="142"/>
      <c r="AI22" s="142"/>
      <c r="AJ22" s="142"/>
      <c r="AK22" s="145"/>
    </row>
    <row r="23" spans="1:54" s="143" customFormat="1" ht="24.75" customHeight="1">
      <c r="A23" s="142"/>
      <c r="B23" s="157">
        <f>'Opzione A'!F21</f>
        <v>400</v>
      </c>
      <c r="C23" s="157">
        <f>'Opzione A'!C25</f>
        <v>2.85</v>
      </c>
      <c r="D23" s="157">
        <f>'Opzione A'!D25</f>
        <v>14</v>
      </c>
      <c r="E23" s="157">
        <f>'Opzione A'!E25</f>
        <v>1</v>
      </c>
      <c r="F23" s="157">
        <f>'Opzione A'!F25</f>
        <v>1</v>
      </c>
      <c r="G23" s="157">
        <f>'Opzione A'!G25</f>
        <v>8</v>
      </c>
      <c r="H23" s="157">
        <f>'Opzione A'!H25</f>
        <v>4</v>
      </c>
      <c r="I23" s="157">
        <f>'Opzione A'!I25</f>
        <v>1.5</v>
      </c>
      <c r="J23" s="157">
        <f>'Opzione A'!J25</f>
        <v>8</v>
      </c>
      <c r="K23" s="157">
        <f>'Opzione A'!K25</f>
        <v>1.99</v>
      </c>
      <c r="L23" s="157">
        <f>'Opzione A'!L25</f>
        <v>8.01</v>
      </c>
      <c r="M23" s="157">
        <f>'Opzione A'!M25</f>
        <v>14.99</v>
      </c>
      <c r="N23" s="157">
        <f>'Opzione A'!N25</f>
        <v>20</v>
      </c>
      <c r="O23" s="157">
        <f>'Opzione A'!O25</f>
        <v>9.99</v>
      </c>
      <c r="P23" s="157">
        <f>'Opzione A'!P25</f>
        <v>5</v>
      </c>
      <c r="Q23" s="157">
        <f>'Opzione A'!Q25</f>
        <v>9.99</v>
      </c>
      <c r="R23" s="157">
        <f>'Opzione A'!R25</f>
        <v>1</v>
      </c>
      <c r="S23" s="186"/>
      <c r="T23" s="144"/>
      <c r="U23" s="144"/>
      <c r="V23" s="144"/>
      <c r="W23" s="125"/>
      <c r="X23" s="125"/>
      <c r="Y23" s="125"/>
      <c r="Z23" s="125"/>
      <c r="AA23" s="125"/>
      <c r="AB23" s="125"/>
      <c r="AC23" s="125"/>
      <c r="AD23" s="125"/>
      <c r="AE23" s="125"/>
      <c r="AF23" s="125"/>
      <c r="AG23" s="125"/>
      <c r="AH23" s="142"/>
      <c r="AI23" s="142"/>
      <c r="AJ23" s="142"/>
      <c r="AK23" s="202"/>
      <c r="AL23" s="126"/>
      <c r="AM23" s="126"/>
      <c r="AN23" s="126"/>
      <c r="AO23" s="126"/>
      <c r="AP23" s="126"/>
      <c r="AQ23" s="126"/>
      <c r="AR23" s="126"/>
      <c r="AS23" s="126"/>
      <c r="AT23" s="126"/>
      <c r="AU23" s="126"/>
      <c r="AV23" s="203"/>
      <c r="AW23" s="203"/>
      <c r="AX23" s="203"/>
      <c r="AY23" s="203"/>
      <c r="AZ23" s="203"/>
      <c r="BA23" s="203"/>
      <c r="BB23" s="203"/>
    </row>
    <row r="24" spans="2:55" ht="15.75">
      <c r="B24" s="109"/>
      <c r="C24" s="109"/>
      <c r="D24" s="109"/>
      <c r="E24" s="109"/>
      <c r="F24" s="109"/>
      <c r="G24" s="158"/>
      <c r="H24" s="158"/>
      <c r="I24" s="158"/>
      <c r="J24" s="158"/>
      <c r="K24" s="158"/>
      <c r="L24" s="158"/>
      <c r="M24" s="158"/>
      <c r="N24" s="158"/>
      <c r="O24" s="158"/>
      <c r="P24" s="158"/>
      <c r="Q24" s="158"/>
      <c r="R24" s="158"/>
      <c r="S24" s="158"/>
      <c r="T24" s="158"/>
      <c r="U24" s="158"/>
      <c r="V24" s="158"/>
      <c r="W24" s="158"/>
      <c r="X24" s="108"/>
      <c r="Y24" s="108"/>
      <c r="Z24" s="108"/>
      <c r="AA24" s="108"/>
      <c r="AB24" s="108"/>
      <c r="AC24" s="108"/>
      <c r="AD24" s="108"/>
      <c r="AE24" s="108"/>
      <c r="AF24" s="108"/>
      <c r="AG24" s="108"/>
      <c r="AH24" s="108"/>
      <c r="AI24" s="20"/>
      <c r="AJ24" s="20"/>
      <c r="AL24" s="204"/>
      <c r="AM24" s="112"/>
      <c r="AN24" s="112"/>
      <c r="AO24" s="112"/>
      <c r="AP24" s="112"/>
      <c r="AQ24" s="112"/>
      <c r="AR24" s="112"/>
      <c r="AS24" s="112"/>
      <c r="AT24" s="112"/>
      <c r="AU24" s="112"/>
      <c r="AV24" s="112"/>
      <c r="AW24" s="205"/>
      <c r="AX24" s="205"/>
      <c r="AY24" s="205"/>
      <c r="AZ24" s="205"/>
      <c r="BA24" s="205"/>
      <c r="BB24" s="205"/>
      <c r="BC24" s="206"/>
    </row>
    <row r="25" spans="1:36" ht="18">
      <c r="A25" s="11"/>
      <c r="B25" s="537" t="s">
        <v>164</v>
      </c>
      <c r="C25" s="537"/>
      <c r="D25" s="537"/>
      <c r="E25" s="537"/>
      <c r="F25" s="537"/>
      <c r="G25" s="537"/>
      <c r="H25" s="537"/>
      <c r="I25" s="537"/>
      <c r="J25" s="537"/>
      <c r="K25" s="537"/>
      <c r="L25" s="537"/>
      <c r="M25" s="182"/>
      <c r="N25" s="182"/>
      <c r="O25" s="182"/>
      <c r="P25" s="182"/>
      <c r="Q25" s="182"/>
      <c r="R25" s="11"/>
      <c r="S25" s="11"/>
      <c r="T25" s="11"/>
      <c r="U25" s="11"/>
      <c r="V25" s="11"/>
      <c r="W25" s="11"/>
      <c r="X25" s="8"/>
      <c r="Y25" s="8"/>
      <c r="Z25" s="8"/>
      <c r="AA25" s="8"/>
      <c r="AB25" s="8"/>
      <c r="AC25" s="8"/>
      <c r="AD25" s="8"/>
      <c r="AE25" s="8"/>
      <c r="AF25" s="8"/>
      <c r="AG25" s="8"/>
      <c r="AH25" s="8"/>
      <c r="AI25" s="8"/>
      <c r="AJ25" s="8"/>
    </row>
    <row r="26" spans="1:37" s="143" customFormat="1" ht="18">
      <c r="A26" s="99"/>
      <c r="B26" s="147"/>
      <c r="C26" s="99"/>
      <c r="D26" s="99"/>
      <c r="E26" s="99"/>
      <c r="F26" s="99"/>
      <c r="G26" s="99"/>
      <c r="H26" s="99"/>
      <c r="I26" s="99"/>
      <c r="J26" s="99"/>
      <c r="K26" s="99"/>
      <c r="L26" s="99"/>
      <c r="M26" s="99"/>
      <c r="N26" s="99"/>
      <c r="O26" s="99"/>
      <c r="P26" s="99"/>
      <c r="Q26" s="99"/>
      <c r="R26" s="149"/>
      <c r="S26" s="149"/>
      <c r="T26" s="149"/>
      <c r="U26" s="149"/>
      <c r="V26" s="149"/>
      <c r="W26" s="125"/>
      <c r="X26" s="142"/>
      <c r="Y26" s="142"/>
      <c r="Z26" s="142"/>
      <c r="AA26" s="142"/>
      <c r="AB26" s="142"/>
      <c r="AC26" s="142"/>
      <c r="AD26" s="142"/>
      <c r="AE26" s="142"/>
      <c r="AF26" s="142"/>
      <c r="AG26" s="142"/>
      <c r="AH26" s="142"/>
      <c r="AI26" s="142"/>
      <c r="AJ26" s="142"/>
      <c r="AK26" s="142"/>
    </row>
    <row r="27" spans="1:37" s="143" customFormat="1" ht="30" customHeight="1">
      <c r="A27" s="99"/>
      <c r="B27" s="141" t="s">
        <v>83</v>
      </c>
      <c r="C27" s="141" t="s">
        <v>118</v>
      </c>
      <c r="D27" s="141" t="s">
        <v>101</v>
      </c>
      <c r="E27" s="141" t="s">
        <v>102</v>
      </c>
      <c r="F27" s="141" t="s">
        <v>106</v>
      </c>
      <c r="G27" s="141" t="s">
        <v>3</v>
      </c>
      <c r="H27" s="141" t="s">
        <v>4</v>
      </c>
      <c r="I27" s="141" t="s">
        <v>5</v>
      </c>
      <c r="J27" s="141" t="s">
        <v>6</v>
      </c>
      <c r="K27" s="141" t="s">
        <v>103</v>
      </c>
      <c r="L27" s="141" t="s">
        <v>8</v>
      </c>
      <c r="M27" s="141" t="s">
        <v>9</v>
      </c>
      <c r="N27" s="141" t="s">
        <v>10</v>
      </c>
      <c r="O27" s="141" t="s">
        <v>11</v>
      </c>
      <c r="P27" s="141" t="s">
        <v>12</v>
      </c>
      <c r="Q27" s="141" t="s">
        <v>13</v>
      </c>
      <c r="R27" s="141" t="s">
        <v>14</v>
      </c>
      <c r="S27" s="125"/>
      <c r="T27" s="125"/>
      <c r="U27" s="199"/>
      <c r="V27" s="199"/>
      <c r="W27" s="125"/>
      <c r="X27" s="144"/>
      <c r="Y27" s="144"/>
      <c r="Z27" s="144"/>
      <c r="AA27" s="144"/>
      <c r="AB27" s="144"/>
      <c r="AC27" s="142"/>
      <c r="AD27" s="142"/>
      <c r="AE27" s="142"/>
      <c r="AF27" s="142"/>
      <c r="AG27" s="142"/>
      <c r="AH27" s="142"/>
      <c r="AI27" s="142"/>
      <c r="AJ27" s="142"/>
      <c r="AK27" s="156"/>
    </row>
    <row r="28" spans="1:37" s="143" customFormat="1" ht="21.75" customHeight="1">
      <c r="A28" s="99"/>
      <c r="B28" s="200" t="s">
        <v>84</v>
      </c>
      <c r="C28" s="207"/>
      <c r="D28" s="477" t="s">
        <v>47</v>
      </c>
      <c r="E28" s="478"/>
      <c r="F28" s="478"/>
      <c r="G28" s="478"/>
      <c r="H28" s="478"/>
      <c r="I28" s="478"/>
      <c r="J28" s="478"/>
      <c r="K28" s="478"/>
      <c r="L28" s="479"/>
      <c r="M28" s="477" t="s">
        <v>82</v>
      </c>
      <c r="N28" s="478"/>
      <c r="O28" s="478"/>
      <c r="P28" s="478"/>
      <c r="Q28" s="478"/>
      <c r="R28" s="479"/>
      <c r="S28" s="125"/>
      <c r="T28" s="125"/>
      <c r="U28" s="187"/>
      <c r="V28" s="201"/>
      <c r="W28" s="125"/>
      <c r="X28" s="142"/>
      <c r="Y28" s="142"/>
      <c r="Z28" s="142"/>
      <c r="AA28" s="142"/>
      <c r="AB28" s="142"/>
      <c r="AC28" s="142"/>
      <c r="AD28" s="142"/>
      <c r="AE28" s="142"/>
      <c r="AF28" s="142"/>
      <c r="AG28" s="142"/>
      <c r="AH28" s="142"/>
      <c r="AI28" s="142"/>
      <c r="AJ28" s="142"/>
      <c r="AK28" s="145"/>
    </row>
    <row r="29" spans="1:54" s="143" customFormat="1" ht="24.75" customHeight="1">
      <c r="A29" s="142"/>
      <c r="B29" s="157">
        <f>'Opzione A'!C31</f>
        <v>1.3754396041857964</v>
      </c>
      <c r="C29" s="157">
        <f>'Opzione A'!D31</f>
        <v>1.85</v>
      </c>
      <c r="D29" s="157">
        <f>'Opzione A'!E31</f>
        <v>0</v>
      </c>
      <c r="E29" s="157">
        <f>'Opzione A'!F31</f>
        <v>0</v>
      </c>
      <c r="F29" s="157">
        <f>'Opzione A'!G31</f>
        <v>0</v>
      </c>
      <c r="G29" s="157">
        <f>'Opzione A'!H31</f>
        <v>0</v>
      </c>
      <c r="H29" s="157">
        <f>'Opzione A'!I31</f>
        <v>1.4970059880239521</v>
      </c>
      <c r="I29" s="157">
        <f>'Opzione A'!J31</f>
        <v>0.7403751233958539</v>
      </c>
      <c r="J29" s="157">
        <f>'Opzione A'!K31</f>
        <v>8.00354940016877</v>
      </c>
      <c r="K29" s="157">
        <f>'Opzione A'!L31</f>
        <v>1</v>
      </c>
      <c r="L29" s="157">
        <f>'Opzione A'!M31</f>
        <v>8.0060891382178</v>
      </c>
      <c r="M29" s="157">
        <f>'Opzione A'!N31</f>
        <v>1.2533572068039394</v>
      </c>
      <c r="N29" s="157">
        <f>'Opzione A'!O31</f>
        <v>0</v>
      </c>
      <c r="O29" s="157">
        <f>'Opzione A'!P31</f>
        <v>0.15735641227380015</v>
      </c>
      <c r="P29" s="157">
        <f>'Opzione A'!Q31</f>
        <v>1.0706638115631695</v>
      </c>
      <c r="Q29" s="157">
        <f>'Opzione A'!R31</f>
        <v>0</v>
      </c>
      <c r="R29" s="157">
        <f>'Opzione A'!S31</f>
        <v>0</v>
      </c>
      <c r="S29" s="125"/>
      <c r="T29" s="125"/>
      <c r="U29" s="186"/>
      <c r="V29" s="186"/>
      <c r="W29" s="125"/>
      <c r="X29" s="125"/>
      <c r="Y29" s="125"/>
      <c r="Z29" s="125"/>
      <c r="AA29" s="125"/>
      <c r="AB29" s="125"/>
      <c r="AC29" s="125"/>
      <c r="AD29" s="125"/>
      <c r="AE29" s="125"/>
      <c r="AF29" s="125"/>
      <c r="AG29" s="125"/>
      <c r="AH29" s="142"/>
      <c r="AI29" s="142"/>
      <c r="AJ29" s="142"/>
      <c r="AK29" s="202"/>
      <c r="AL29" s="126"/>
      <c r="AM29" s="126"/>
      <c r="AN29" s="126"/>
      <c r="AO29" s="126"/>
      <c r="AP29" s="126"/>
      <c r="AQ29" s="126"/>
      <c r="AR29" s="126"/>
      <c r="AS29" s="126"/>
      <c r="AT29" s="126"/>
      <c r="AU29" s="126"/>
      <c r="AV29" s="203"/>
      <c r="AW29" s="203"/>
      <c r="AX29" s="203"/>
      <c r="AY29" s="203"/>
      <c r="AZ29" s="203"/>
      <c r="BA29" s="203"/>
      <c r="BB29" s="203"/>
    </row>
    <row r="30" spans="2:55" ht="42.75" customHeight="1">
      <c r="B30" s="123" t="s">
        <v>143</v>
      </c>
      <c r="C30" s="109"/>
      <c r="D30" s="109"/>
      <c r="E30" s="109"/>
      <c r="F30" s="109"/>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8"/>
      <c r="AJ30" s="8"/>
      <c r="AL30" s="204"/>
      <c r="AM30" s="112"/>
      <c r="AN30" s="112"/>
      <c r="AO30" s="112"/>
      <c r="AP30" s="112"/>
      <c r="AQ30" s="112"/>
      <c r="AR30" s="112"/>
      <c r="AS30" s="112"/>
      <c r="AT30" s="112"/>
      <c r="AU30" s="112"/>
      <c r="AV30" s="112"/>
      <c r="AW30" s="205"/>
      <c r="AX30" s="205"/>
      <c r="AY30" s="205"/>
      <c r="AZ30" s="205"/>
      <c r="BA30" s="205"/>
      <c r="BB30" s="205"/>
      <c r="BC30" s="206"/>
    </row>
    <row r="31" spans="1:55" s="143" customFormat="1" ht="28.5" customHeight="1">
      <c r="A31" s="142"/>
      <c r="B31" s="124" t="s">
        <v>240</v>
      </c>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42"/>
      <c r="AJ31" s="142"/>
      <c r="AK31" s="142"/>
      <c r="AL31" s="208"/>
      <c r="AM31" s="126"/>
      <c r="AN31" s="126"/>
      <c r="AO31" s="126"/>
      <c r="AP31" s="126"/>
      <c r="AQ31" s="126"/>
      <c r="AR31" s="126"/>
      <c r="AS31" s="126"/>
      <c r="AT31" s="126"/>
      <c r="AU31" s="126"/>
      <c r="AV31" s="126"/>
      <c r="AW31" s="203"/>
      <c r="AX31" s="203"/>
      <c r="AY31" s="203"/>
      <c r="AZ31" s="203"/>
      <c r="BA31" s="203"/>
      <c r="BB31" s="203"/>
      <c r="BC31" s="203"/>
    </row>
    <row r="32" spans="3:55" ht="11.25" customHeight="1" thickBot="1">
      <c r="C32" s="194"/>
      <c r="D32" s="194"/>
      <c r="E32" s="194"/>
      <c r="F32" s="194"/>
      <c r="G32" s="194"/>
      <c r="H32" s="104"/>
      <c r="I32" s="104"/>
      <c r="J32" s="104"/>
      <c r="K32" s="104"/>
      <c r="L32" s="104"/>
      <c r="M32" s="104"/>
      <c r="N32" s="104"/>
      <c r="O32" s="104"/>
      <c r="P32" s="104"/>
      <c r="Q32" s="104"/>
      <c r="R32" s="109"/>
      <c r="S32" s="108"/>
      <c r="T32" s="108"/>
      <c r="U32" s="108"/>
      <c r="V32" s="108"/>
      <c r="W32" s="108"/>
      <c r="X32" s="108"/>
      <c r="Y32" s="108"/>
      <c r="Z32" s="108"/>
      <c r="AA32" s="108"/>
      <c r="AB32" s="108"/>
      <c r="AC32" s="108"/>
      <c r="AD32" s="108"/>
      <c r="AE32" s="108"/>
      <c r="AF32" s="108"/>
      <c r="AG32" s="108"/>
      <c r="AH32" s="108"/>
      <c r="AI32" s="20"/>
      <c r="AJ32" s="20"/>
      <c r="AL32" s="204"/>
      <c r="AM32" s="112"/>
      <c r="AN32" s="112"/>
      <c r="AO32" s="112"/>
      <c r="AP32" s="112"/>
      <c r="AQ32" s="112"/>
      <c r="AR32" s="112"/>
      <c r="AS32" s="112"/>
      <c r="AT32" s="112"/>
      <c r="AU32" s="112"/>
      <c r="AV32" s="112"/>
      <c r="AW32" s="205"/>
      <c r="AX32" s="205"/>
      <c r="AY32" s="205"/>
      <c r="AZ32" s="205"/>
      <c r="BA32" s="205"/>
      <c r="BB32" s="205"/>
      <c r="BC32" s="206"/>
    </row>
    <row r="33" spans="1:55" s="143" customFormat="1" ht="30" customHeight="1">
      <c r="A33" s="142"/>
      <c r="B33" s="591" t="s">
        <v>146</v>
      </c>
      <c r="C33" s="592"/>
      <c r="D33" s="593"/>
      <c r="E33" s="503" t="s">
        <v>45</v>
      </c>
      <c r="F33" s="503" t="s">
        <v>104</v>
      </c>
      <c r="G33" s="504" t="s">
        <v>105</v>
      </c>
      <c r="H33" s="199"/>
      <c r="I33" s="199"/>
      <c r="J33" s="199"/>
      <c r="K33" s="199"/>
      <c r="L33" s="199"/>
      <c r="M33" s="199"/>
      <c r="N33" s="199"/>
      <c r="O33" s="199"/>
      <c r="P33" s="199"/>
      <c r="Q33" s="199"/>
      <c r="R33" s="199"/>
      <c r="S33" s="170"/>
      <c r="T33" s="170"/>
      <c r="U33" s="146"/>
      <c r="V33" s="146"/>
      <c r="W33" s="146"/>
      <c r="X33" s="146"/>
      <c r="Y33" s="146"/>
      <c r="Z33" s="146"/>
      <c r="AA33" s="146"/>
      <c r="AB33" s="146"/>
      <c r="AC33" s="146"/>
      <c r="AD33" s="146"/>
      <c r="AE33" s="146"/>
      <c r="AF33" s="146"/>
      <c r="AG33" s="146"/>
      <c r="AH33" s="146"/>
      <c r="AI33" s="146"/>
      <c r="AJ33" s="146"/>
      <c r="AK33" s="142"/>
      <c r="AL33" s="208"/>
      <c r="AM33" s="126"/>
      <c r="AN33" s="126"/>
      <c r="AO33" s="126"/>
      <c r="AP33" s="126"/>
      <c r="AQ33" s="126"/>
      <c r="AR33" s="126"/>
      <c r="AS33" s="126"/>
      <c r="AT33" s="126"/>
      <c r="AU33" s="126"/>
      <c r="AV33" s="126"/>
      <c r="AW33" s="203"/>
      <c r="AX33" s="203"/>
      <c r="AY33" s="203"/>
      <c r="AZ33" s="203"/>
      <c r="BA33" s="203"/>
      <c r="BB33" s="203"/>
      <c r="BC33" s="203"/>
    </row>
    <row r="34" spans="2:55" ht="21" customHeight="1">
      <c r="B34" s="594"/>
      <c r="C34" s="595"/>
      <c r="D34" s="596"/>
      <c r="E34" s="597" t="s">
        <v>148</v>
      </c>
      <c r="F34" s="598"/>
      <c r="G34" s="599"/>
      <c r="H34" s="252"/>
      <c r="I34" s="252"/>
      <c r="J34" s="252"/>
      <c r="K34" s="252"/>
      <c r="L34" s="252"/>
      <c r="M34" s="252"/>
      <c r="N34" s="252"/>
      <c r="O34" s="252"/>
      <c r="P34" s="252"/>
      <c r="Q34" s="252"/>
      <c r="R34" s="252"/>
      <c r="S34" s="108"/>
      <c r="T34" s="108"/>
      <c r="U34" s="108"/>
      <c r="V34" s="108"/>
      <c r="W34" s="108"/>
      <c r="X34" s="108"/>
      <c r="Y34" s="108"/>
      <c r="Z34" s="108"/>
      <c r="AA34" s="108"/>
      <c r="AB34" s="108"/>
      <c r="AC34" s="108"/>
      <c r="AD34" s="108"/>
      <c r="AE34" s="108"/>
      <c r="AF34" s="108"/>
      <c r="AG34" s="108"/>
      <c r="AH34" s="108"/>
      <c r="AI34" s="20"/>
      <c r="AJ34" s="20"/>
      <c r="AL34" s="204"/>
      <c r="AM34" s="112"/>
      <c r="AN34" s="112"/>
      <c r="AO34" s="112"/>
      <c r="AP34" s="112"/>
      <c r="AQ34" s="112"/>
      <c r="AR34" s="112"/>
      <c r="AS34" s="112"/>
      <c r="AT34" s="112"/>
      <c r="AU34" s="112"/>
      <c r="AV34" s="112"/>
      <c r="AW34" s="205"/>
      <c r="AX34" s="205"/>
      <c r="AY34" s="205"/>
      <c r="AZ34" s="205"/>
      <c r="BA34" s="205"/>
      <c r="BB34" s="205"/>
      <c r="BC34" s="206"/>
    </row>
    <row r="35" spans="1:55" s="213" customFormat="1" ht="39" customHeight="1" thickBot="1">
      <c r="A35" s="174"/>
      <c r="B35" s="588" t="s">
        <v>247</v>
      </c>
      <c r="C35" s="589"/>
      <c r="D35" s="590"/>
      <c r="E35" s="497">
        <f>IF(((D23-D29+E23-E29)*($B$23*1000)*14.007/(1000000*$E$9)*10000)&lt;0,0,((D23-D29+E23-E29)*($B$23*1000)*14.007/(1000000*$E$9)*10000))</f>
        <v>840.4200000000001</v>
      </c>
      <c r="F35" s="497">
        <f>IF((($F$23-F29)*($B$23*1000)*30.974/(1000000*$E$9)*1/0.4364*10000)&lt;0,0,(($F$23-F29)*($B$23*1000)*30.974/(1000000*$E$9)*1/0.4364*10000))</f>
        <v>283.90467461044915</v>
      </c>
      <c r="G35" s="498">
        <f>IF((($G$23-G29)*($B$23*1000)*39.1/(1000000*$E$9)*1/0.83*10000)&lt;0,0,(($G$23-G29)*($B$23*1000)*39.1/(1000000*$E$9)*1/0.83*10000))</f>
        <v>1507.4698795180725</v>
      </c>
      <c r="H35" s="491"/>
      <c r="I35" s="491"/>
      <c r="J35" s="491"/>
      <c r="K35" s="491"/>
      <c r="L35" s="491"/>
      <c r="M35" s="491"/>
      <c r="N35" s="491"/>
      <c r="O35" s="491"/>
      <c r="P35" s="491"/>
      <c r="Q35" s="491"/>
      <c r="R35" s="491"/>
      <c r="S35" s="172"/>
      <c r="T35" s="172"/>
      <c r="U35" s="172"/>
      <c r="V35" s="173"/>
      <c r="W35" s="173"/>
      <c r="X35" s="173"/>
      <c r="Y35" s="173"/>
      <c r="Z35" s="173"/>
      <c r="AA35" s="173"/>
      <c r="AB35" s="173"/>
      <c r="AC35" s="173"/>
      <c r="AD35" s="173"/>
      <c r="AE35" s="173"/>
      <c r="AF35" s="173"/>
      <c r="AG35" s="173"/>
      <c r="AH35" s="173"/>
      <c r="AI35" s="174"/>
      <c r="AJ35" s="174"/>
      <c r="AK35" s="174"/>
      <c r="AL35" s="209"/>
      <c r="AM35" s="210"/>
      <c r="AN35" s="211"/>
      <c r="AO35" s="211"/>
      <c r="AP35" s="211"/>
      <c r="AQ35" s="211"/>
      <c r="AR35" s="211"/>
      <c r="AS35" s="211"/>
      <c r="AT35" s="211"/>
      <c r="AU35" s="211"/>
      <c r="AV35" s="211"/>
      <c r="AW35" s="212"/>
      <c r="AX35" s="212"/>
      <c r="AY35" s="212"/>
      <c r="AZ35" s="212"/>
      <c r="BA35" s="212"/>
      <c r="BB35" s="212"/>
      <c r="BC35" s="212"/>
    </row>
    <row r="36" spans="2:48" s="104" customFormat="1" ht="39" customHeight="1">
      <c r="B36" s="600"/>
      <c r="C36" s="600"/>
      <c r="D36" s="600"/>
      <c r="E36" s="492"/>
      <c r="F36" s="492"/>
      <c r="G36" s="492"/>
      <c r="H36" s="492"/>
      <c r="I36" s="492"/>
      <c r="J36" s="492"/>
      <c r="K36" s="492"/>
      <c r="L36" s="492"/>
      <c r="M36" s="492"/>
      <c r="N36" s="492"/>
      <c r="O36" s="492"/>
      <c r="P36" s="492"/>
      <c r="Q36" s="492"/>
      <c r="R36" s="492"/>
      <c r="S36" s="103"/>
      <c r="T36" s="103"/>
      <c r="U36" s="103"/>
      <c r="AL36" s="347"/>
      <c r="AM36" s="109"/>
      <c r="AN36" s="352"/>
      <c r="AO36" s="352"/>
      <c r="AP36" s="352"/>
      <c r="AQ36" s="352"/>
      <c r="AR36" s="352"/>
      <c r="AS36" s="352"/>
      <c r="AT36" s="352"/>
      <c r="AU36" s="352"/>
      <c r="AV36" s="352"/>
    </row>
    <row r="37" spans="5:48" s="104" customFormat="1" ht="15">
      <c r="E37" s="495"/>
      <c r="F37" s="495"/>
      <c r="G37" s="495"/>
      <c r="H37" s="495"/>
      <c r="I37" s="495"/>
      <c r="J37" s="495"/>
      <c r="K37" s="495"/>
      <c r="L37" s="495"/>
      <c r="M37" s="495"/>
      <c r="N37" s="495"/>
      <c r="O37" s="495"/>
      <c r="P37" s="495"/>
      <c r="Q37" s="495"/>
      <c r="R37" s="495"/>
      <c r="AL37" s="347"/>
      <c r="AM37" s="109"/>
      <c r="AN37" s="352"/>
      <c r="AO37" s="352"/>
      <c r="AP37" s="352"/>
      <c r="AQ37" s="352"/>
      <c r="AR37" s="352"/>
      <c r="AS37" s="352"/>
      <c r="AT37" s="352"/>
      <c r="AU37" s="352"/>
      <c r="AV37" s="352"/>
    </row>
    <row r="38" spans="2:48" s="252" customFormat="1" ht="21.75" customHeight="1">
      <c r="B38" s="574"/>
      <c r="C38" s="574"/>
      <c r="D38" s="574"/>
      <c r="E38" s="574"/>
      <c r="F38" s="574"/>
      <c r="G38" s="462"/>
      <c r="H38" s="496"/>
      <c r="I38" s="575"/>
      <c r="J38" s="575"/>
      <c r="K38" s="575"/>
      <c r="L38" s="575"/>
      <c r="M38" s="261"/>
      <c r="N38" s="170"/>
      <c r="O38" s="261"/>
      <c r="P38" s="261"/>
      <c r="R38" s="244"/>
      <c r="S38" s="244"/>
      <c r="T38" s="244"/>
      <c r="AL38" s="493"/>
      <c r="AN38" s="494"/>
      <c r="AO38" s="494"/>
      <c r="AP38" s="494"/>
      <c r="AQ38" s="494"/>
      <c r="AR38" s="494"/>
      <c r="AS38" s="494"/>
      <c r="AT38" s="494"/>
      <c r="AU38" s="494"/>
      <c r="AV38" s="494"/>
    </row>
    <row r="39" spans="1:55" s="143" customFormat="1" ht="18">
      <c r="A39" s="125"/>
      <c r="B39" s="144"/>
      <c r="C39" s="144"/>
      <c r="D39" s="144"/>
      <c r="E39" s="144"/>
      <c r="F39" s="144"/>
      <c r="G39" s="144"/>
      <c r="H39" s="144"/>
      <c r="J39" s="144"/>
      <c r="K39" s="148"/>
      <c r="L39" s="125"/>
      <c r="M39" s="125"/>
      <c r="N39" s="125"/>
      <c r="O39" s="125"/>
      <c r="P39" s="576"/>
      <c r="Q39" s="576"/>
      <c r="R39" s="577"/>
      <c r="S39" s="577"/>
      <c r="T39" s="125"/>
      <c r="U39" s="125"/>
      <c r="V39" s="125"/>
      <c r="W39" s="125"/>
      <c r="X39" s="125"/>
      <c r="Y39" s="125"/>
      <c r="Z39" s="125"/>
      <c r="AA39" s="125"/>
      <c r="AB39" s="125"/>
      <c r="AC39" s="125"/>
      <c r="AD39" s="125"/>
      <c r="AE39" s="125"/>
      <c r="AF39" s="125"/>
      <c r="AG39" s="125"/>
      <c r="AH39" s="125"/>
      <c r="AI39" s="142"/>
      <c r="AJ39" s="142"/>
      <c r="AK39" s="142"/>
      <c r="AL39" s="208"/>
      <c r="AM39" s="203"/>
      <c r="AN39" s="217"/>
      <c r="AO39" s="217"/>
      <c r="AP39" s="217"/>
      <c r="AQ39" s="217"/>
      <c r="AR39" s="217"/>
      <c r="AS39" s="217"/>
      <c r="AT39" s="217"/>
      <c r="AU39" s="217"/>
      <c r="AV39" s="217"/>
      <c r="AW39" s="203"/>
      <c r="AX39" s="203"/>
      <c r="AY39" s="203"/>
      <c r="AZ39" s="203"/>
      <c r="BA39" s="203"/>
      <c r="BB39" s="203"/>
      <c r="BC39" s="203"/>
    </row>
    <row r="40" spans="1:55" s="143" customFormat="1" ht="18">
      <c r="A40" s="125"/>
      <c r="B40" s="170"/>
      <c r="C40" s="170"/>
      <c r="D40" s="578"/>
      <c r="E40" s="578"/>
      <c r="F40" s="170"/>
      <c r="G40" s="144"/>
      <c r="H40" s="579"/>
      <c r="I40" s="579"/>
      <c r="J40" s="170"/>
      <c r="K40" s="148"/>
      <c r="L40" s="125"/>
      <c r="M40" s="125"/>
      <c r="N40" s="125"/>
      <c r="O40" s="125"/>
      <c r="P40" s="576"/>
      <c r="Q40" s="576"/>
      <c r="R40" s="577"/>
      <c r="S40" s="577"/>
      <c r="T40" s="125"/>
      <c r="U40" s="125"/>
      <c r="V40" s="125"/>
      <c r="W40" s="125"/>
      <c r="X40" s="125"/>
      <c r="Y40" s="125"/>
      <c r="Z40" s="125"/>
      <c r="AA40" s="125"/>
      <c r="AB40" s="125"/>
      <c r="AC40" s="125"/>
      <c r="AD40" s="125"/>
      <c r="AE40" s="125"/>
      <c r="AF40" s="125"/>
      <c r="AG40" s="125"/>
      <c r="AH40" s="125"/>
      <c r="AI40" s="142"/>
      <c r="AJ40" s="142"/>
      <c r="AK40" s="142"/>
      <c r="AL40" s="208"/>
      <c r="AM40" s="203"/>
      <c r="AN40" s="217"/>
      <c r="AO40" s="217"/>
      <c r="AP40" s="217"/>
      <c r="AQ40" s="217"/>
      <c r="AR40" s="217"/>
      <c r="AS40" s="217"/>
      <c r="AT40" s="217"/>
      <c r="AU40" s="217"/>
      <c r="AV40" s="217"/>
      <c r="AW40" s="203"/>
      <c r="AX40" s="203"/>
      <c r="AY40" s="203"/>
      <c r="AZ40" s="203"/>
      <c r="BA40" s="203"/>
      <c r="BB40" s="203"/>
      <c r="BC40" s="203"/>
    </row>
    <row r="41" spans="1:57" s="143" customFormat="1" ht="18.75" customHeight="1">
      <c r="A41" s="125"/>
      <c r="B41" s="170"/>
      <c r="C41" s="170"/>
      <c r="D41" s="581"/>
      <c r="E41" s="581"/>
      <c r="F41" s="170"/>
      <c r="G41" s="461"/>
      <c r="H41" s="582"/>
      <c r="I41" s="582"/>
      <c r="J41" s="170"/>
      <c r="K41" s="461"/>
      <c r="L41" s="170"/>
      <c r="M41" s="148"/>
      <c r="N41" s="125"/>
      <c r="O41" s="125"/>
      <c r="P41" s="125"/>
      <c r="Q41" s="125"/>
      <c r="R41" s="177"/>
      <c r="S41" s="177"/>
      <c r="T41" s="577"/>
      <c r="U41" s="577"/>
      <c r="V41" s="125"/>
      <c r="W41" s="125"/>
      <c r="X41" s="125"/>
      <c r="Y41" s="125"/>
      <c r="Z41" s="125"/>
      <c r="AA41" s="125"/>
      <c r="AB41" s="125"/>
      <c r="AC41" s="125"/>
      <c r="AD41" s="125"/>
      <c r="AE41" s="125"/>
      <c r="AF41" s="125"/>
      <c r="AG41" s="125"/>
      <c r="AH41" s="125"/>
      <c r="AI41" s="125"/>
      <c r="AJ41" s="125"/>
      <c r="AK41" s="142"/>
      <c r="AL41" s="142"/>
      <c r="AM41" s="142"/>
      <c r="AN41" s="208"/>
      <c r="AO41" s="203"/>
      <c r="AP41" s="217"/>
      <c r="AQ41" s="217"/>
      <c r="AR41" s="217"/>
      <c r="AS41" s="217"/>
      <c r="AT41" s="217"/>
      <c r="AU41" s="217"/>
      <c r="AV41" s="217"/>
      <c r="AW41" s="217"/>
      <c r="AX41" s="217"/>
      <c r="AY41" s="203"/>
      <c r="AZ41" s="203"/>
      <c r="BA41" s="203"/>
      <c r="BB41" s="203"/>
      <c r="BC41" s="203"/>
      <c r="BD41" s="203"/>
      <c r="BE41" s="203"/>
    </row>
    <row r="42" spans="1:55" s="143" customFormat="1" ht="18">
      <c r="A42" s="125"/>
      <c r="B42" s="218"/>
      <c r="C42" s="218"/>
      <c r="D42" s="218"/>
      <c r="E42" s="218"/>
      <c r="F42" s="218"/>
      <c r="G42" s="218"/>
      <c r="H42" s="218"/>
      <c r="I42" s="218"/>
      <c r="J42" s="218"/>
      <c r="K42" s="148"/>
      <c r="L42" s="125"/>
      <c r="M42" s="125"/>
      <c r="N42" s="125"/>
      <c r="O42" s="125"/>
      <c r="P42" s="576"/>
      <c r="Q42" s="576"/>
      <c r="R42" s="577"/>
      <c r="S42" s="577"/>
      <c r="T42" s="125"/>
      <c r="U42" s="125"/>
      <c r="V42" s="125"/>
      <c r="W42" s="125"/>
      <c r="X42" s="125"/>
      <c r="Y42" s="125"/>
      <c r="Z42" s="125"/>
      <c r="AA42" s="125"/>
      <c r="AB42" s="125"/>
      <c r="AC42" s="125"/>
      <c r="AD42" s="125"/>
      <c r="AE42" s="125"/>
      <c r="AF42" s="125"/>
      <c r="AG42" s="125"/>
      <c r="AH42" s="125"/>
      <c r="AI42" s="142"/>
      <c r="AJ42" s="142"/>
      <c r="AK42" s="142"/>
      <c r="AL42" s="203"/>
      <c r="AM42" s="203"/>
      <c r="AN42" s="203"/>
      <c r="AO42" s="203"/>
      <c r="AP42" s="203"/>
      <c r="AQ42" s="203"/>
      <c r="AR42" s="203"/>
      <c r="AS42" s="203"/>
      <c r="AT42" s="203"/>
      <c r="AU42" s="203"/>
      <c r="AV42" s="203"/>
      <c r="AW42" s="203"/>
      <c r="AX42" s="203"/>
      <c r="AY42" s="203"/>
      <c r="AZ42" s="203"/>
      <c r="BA42" s="203"/>
      <c r="BB42" s="203"/>
      <c r="BC42" s="203"/>
    </row>
    <row r="43" spans="1:55" s="143" customFormat="1" ht="18">
      <c r="A43" s="125"/>
      <c r="B43" s="125"/>
      <c r="C43" s="125"/>
      <c r="D43" s="125"/>
      <c r="E43" s="125"/>
      <c r="F43" s="125"/>
      <c r="G43" s="125"/>
      <c r="H43" s="125"/>
      <c r="I43" s="125"/>
      <c r="J43" s="125"/>
      <c r="K43" s="148"/>
      <c r="L43" s="125"/>
      <c r="M43" s="125"/>
      <c r="N43" s="125"/>
      <c r="O43" s="125"/>
      <c r="P43" s="582"/>
      <c r="Q43" s="582"/>
      <c r="R43" s="583"/>
      <c r="S43" s="583"/>
      <c r="T43" s="125"/>
      <c r="U43" s="125"/>
      <c r="V43" s="125"/>
      <c r="W43" s="125"/>
      <c r="X43" s="125"/>
      <c r="Y43" s="125"/>
      <c r="Z43" s="125"/>
      <c r="AA43" s="125"/>
      <c r="AB43" s="125"/>
      <c r="AC43" s="125"/>
      <c r="AD43" s="125"/>
      <c r="AE43" s="125"/>
      <c r="AF43" s="125"/>
      <c r="AG43" s="125"/>
      <c r="AH43" s="125"/>
      <c r="AI43" s="142"/>
      <c r="AJ43" s="142"/>
      <c r="AK43" s="142"/>
      <c r="AL43" s="203"/>
      <c r="AM43" s="203"/>
      <c r="AN43" s="203"/>
      <c r="AO43" s="203"/>
      <c r="AP43" s="203"/>
      <c r="AQ43" s="203"/>
      <c r="AR43" s="203"/>
      <c r="AS43" s="203"/>
      <c r="AT43" s="203"/>
      <c r="AU43" s="203"/>
      <c r="AV43" s="203"/>
      <c r="AW43" s="203"/>
      <c r="AX43" s="203"/>
      <c r="AY43" s="203"/>
      <c r="AZ43" s="203"/>
      <c r="BA43" s="203"/>
      <c r="BB43" s="203"/>
      <c r="BC43" s="203"/>
    </row>
    <row r="44" spans="2:55" ht="15.75">
      <c r="B44" s="104"/>
      <c r="C44" s="104"/>
      <c r="D44" s="104"/>
      <c r="E44" s="104"/>
      <c r="F44" s="104"/>
      <c r="G44" s="104"/>
      <c r="H44" s="104"/>
      <c r="I44" s="104"/>
      <c r="J44" s="104"/>
      <c r="K44" s="122"/>
      <c r="L44" s="104"/>
      <c r="M44" s="104"/>
      <c r="N44" s="104"/>
      <c r="O44" s="104"/>
      <c r="P44" s="584"/>
      <c r="Q44" s="584"/>
      <c r="R44" s="580"/>
      <c r="S44" s="580"/>
      <c r="T44" s="104"/>
      <c r="U44" s="104"/>
      <c r="V44" s="104"/>
      <c r="W44" s="104"/>
      <c r="X44" s="104"/>
      <c r="Y44" s="104"/>
      <c r="Z44" s="104"/>
      <c r="AA44" s="104"/>
      <c r="AB44" s="104"/>
      <c r="AC44" s="104"/>
      <c r="AD44" s="104"/>
      <c r="AE44" s="104"/>
      <c r="AF44" s="104"/>
      <c r="AG44" s="104"/>
      <c r="AH44" s="104"/>
      <c r="AI44" s="8"/>
      <c r="AJ44" s="8"/>
      <c r="AL44" s="206"/>
      <c r="AM44" s="206"/>
      <c r="AN44" s="206"/>
      <c r="AO44" s="206"/>
      <c r="AP44" s="206"/>
      <c r="AQ44" s="206"/>
      <c r="AR44" s="206"/>
      <c r="AS44" s="206"/>
      <c r="AT44" s="206"/>
      <c r="AU44" s="206"/>
      <c r="AV44" s="206"/>
      <c r="AW44" s="206"/>
      <c r="AX44" s="206"/>
      <c r="AY44" s="206"/>
      <c r="AZ44" s="206"/>
      <c r="BA44" s="206"/>
      <c r="BB44" s="206"/>
      <c r="BC44" s="206"/>
    </row>
    <row r="45" spans="2:55" ht="15.75">
      <c r="B45" s="104"/>
      <c r="C45" s="104"/>
      <c r="D45" s="104"/>
      <c r="E45" s="104"/>
      <c r="F45" s="104"/>
      <c r="G45" s="104"/>
      <c r="H45" s="104"/>
      <c r="I45" s="104"/>
      <c r="J45" s="104"/>
      <c r="K45" s="122"/>
      <c r="L45" s="104"/>
      <c r="M45" s="104"/>
      <c r="N45" s="104"/>
      <c r="O45" s="104"/>
      <c r="P45" s="584"/>
      <c r="Q45" s="584"/>
      <c r="R45" s="580"/>
      <c r="S45" s="580"/>
      <c r="T45" s="104"/>
      <c r="U45" s="104"/>
      <c r="V45" s="104"/>
      <c r="W45" s="104"/>
      <c r="X45" s="104"/>
      <c r="Y45" s="104"/>
      <c r="Z45" s="104"/>
      <c r="AA45" s="104"/>
      <c r="AB45" s="104"/>
      <c r="AC45" s="104"/>
      <c r="AD45" s="104"/>
      <c r="AE45" s="104"/>
      <c r="AF45" s="104"/>
      <c r="AG45" s="104"/>
      <c r="AH45" s="104"/>
      <c r="AI45" s="8"/>
      <c r="AJ45" s="8"/>
      <c r="AL45" s="206"/>
      <c r="AM45" s="206"/>
      <c r="AN45" s="206"/>
      <c r="AO45" s="206"/>
      <c r="AP45" s="206"/>
      <c r="AQ45" s="206"/>
      <c r="AR45" s="206"/>
      <c r="AS45" s="206"/>
      <c r="AT45" s="206"/>
      <c r="AU45" s="206"/>
      <c r="AV45" s="206"/>
      <c r="AW45" s="206"/>
      <c r="AX45" s="206"/>
      <c r="AY45" s="206"/>
      <c r="AZ45" s="206"/>
      <c r="BA45" s="206"/>
      <c r="BB45" s="206"/>
      <c r="BC45" s="206"/>
    </row>
    <row r="46" spans="2:55" ht="15.75">
      <c r="B46" s="104"/>
      <c r="C46" s="104"/>
      <c r="D46" s="104"/>
      <c r="E46" s="104"/>
      <c r="F46" s="104"/>
      <c r="G46" s="104"/>
      <c r="H46" s="104"/>
      <c r="I46" s="104"/>
      <c r="J46" s="104"/>
      <c r="K46" s="122"/>
      <c r="L46" s="104"/>
      <c r="M46" s="104"/>
      <c r="N46" s="104"/>
      <c r="O46" s="104"/>
      <c r="P46" s="584"/>
      <c r="Q46" s="584"/>
      <c r="R46" s="580"/>
      <c r="S46" s="580"/>
      <c r="T46" s="104"/>
      <c r="U46" s="104"/>
      <c r="V46" s="104"/>
      <c r="W46" s="104"/>
      <c r="X46" s="104"/>
      <c r="Y46" s="104"/>
      <c r="Z46" s="104"/>
      <c r="AA46" s="104"/>
      <c r="AB46" s="104"/>
      <c r="AC46" s="104"/>
      <c r="AD46" s="104"/>
      <c r="AE46" s="104"/>
      <c r="AF46" s="104"/>
      <c r="AG46" s="104"/>
      <c r="AH46" s="104"/>
      <c r="AI46" s="8"/>
      <c r="AJ46" s="8"/>
      <c r="AL46" s="206"/>
      <c r="AM46" s="206"/>
      <c r="AN46" s="206"/>
      <c r="AO46" s="206"/>
      <c r="AP46" s="206"/>
      <c r="AQ46" s="206"/>
      <c r="AR46" s="206"/>
      <c r="AS46" s="206"/>
      <c r="AT46" s="206"/>
      <c r="AU46" s="206"/>
      <c r="AV46" s="206"/>
      <c r="AW46" s="206"/>
      <c r="AX46" s="206"/>
      <c r="AY46" s="206"/>
      <c r="AZ46" s="206"/>
      <c r="BA46" s="206"/>
      <c r="BB46" s="206"/>
      <c r="BC46" s="206"/>
    </row>
    <row r="47" spans="2:55" ht="15.75">
      <c r="B47" s="104"/>
      <c r="C47" s="104"/>
      <c r="D47" s="104"/>
      <c r="E47" s="104"/>
      <c r="F47" s="104"/>
      <c r="G47" s="104"/>
      <c r="H47" s="104"/>
      <c r="I47" s="104"/>
      <c r="J47" s="104"/>
      <c r="K47" s="122"/>
      <c r="L47" s="104"/>
      <c r="M47" s="104"/>
      <c r="N47" s="104"/>
      <c r="O47" s="104"/>
      <c r="P47" s="584"/>
      <c r="Q47" s="584"/>
      <c r="R47" s="580"/>
      <c r="S47" s="580"/>
      <c r="T47" s="104"/>
      <c r="U47" s="104"/>
      <c r="V47" s="104"/>
      <c r="W47" s="104"/>
      <c r="X47" s="104"/>
      <c r="Y47" s="104"/>
      <c r="Z47" s="104"/>
      <c r="AA47" s="104"/>
      <c r="AB47" s="104"/>
      <c r="AC47" s="104"/>
      <c r="AD47" s="104"/>
      <c r="AE47" s="104"/>
      <c r="AF47" s="104"/>
      <c r="AG47" s="104"/>
      <c r="AH47" s="104"/>
      <c r="AI47" s="8"/>
      <c r="AJ47" s="8"/>
      <c r="AL47" s="206"/>
      <c r="AM47" s="206"/>
      <c r="AN47" s="206"/>
      <c r="AO47" s="206"/>
      <c r="AP47" s="206"/>
      <c r="AQ47" s="206"/>
      <c r="AR47" s="206"/>
      <c r="AS47" s="206"/>
      <c r="AT47" s="206"/>
      <c r="AU47" s="206"/>
      <c r="AV47" s="206"/>
      <c r="AW47" s="206"/>
      <c r="AX47" s="206"/>
      <c r="AY47" s="206"/>
      <c r="AZ47" s="206"/>
      <c r="BA47" s="206"/>
      <c r="BB47" s="206"/>
      <c r="BC47" s="206"/>
    </row>
    <row r="48" spans="2:55" ht="15.75">
      <c r="B48" s="104"/>
      <c r="C48" s="104"/>
      <c r="D48" s="104"/>
      <c r="E48" s="104"/>
      <c r="F48" s="104"/>
      <c r="G48" s="104"/>
      <c r="H48" s="104"/>
      <c r="I48" s="104"/>
      <c r="J48" s="104"/>
      <c r="K48" s="122"/>
      <c r="L48" s="104"/>
      <c r="M48" s="104"/>
      <c r="N48" s="104"/>
      <c r="O48" s="104"/>
      <c r="P48" s="584"/>
      <c r="Q48" s="584"/>
      <c r="R48" s="580"/>
      <c r="S48" s="580"/>
      <c r="T48" s="104"/>
      <c r="U48" s="104"/>
      <c r="V48" s="104"/>
      <c r="W48" s="104"/>
      <c r="X48" s="104"/>
      <c r="Y48" s="104"/>
      <c r="Z48" s="104"/>
      <c r="AA48" s="104"/>
      <c r="AB48" s="104"/>
      <c r="AC48" s="104"/>
      <c r="AD48" s="104"/>
      <c r="AE48" s="104"/>
      <c r="AF48" s="104"/>
      <c r="AG48" s="104"/>
      <c r="AH48" s="104"/>
      <c r="AI48" s="8"/>
      <c r="AJ48" s="8"/>
      <c r="AL48" s="206"/>
      <c r="AM48" s="206"/>
      <c r="AN48" s="206"/>
      <c r="AO48" s="206"/>
      <c r="AP48" s="206"/>
      <c r="AQ48" s="206"/>
      <c r="AR48" s="206"/>
      <c r="AS48" s="206"/>
      <c r="AT48" s="206"/>
      <c r="AU48" s="206"/>
      <c r="AV48" s="206"/>
      <c r="AW48" s="206"/>
      <c r="AX48" s="206"/>
      <c r="AY48" s="206"/>
      <c r="AZ48" s="206"/>
      <c r="BA48" s="206"/>
      <c r="BB48" s="206"/>
      <c r="BC48" s="206"/>
    </row>
    <row r="49" spans="2:55" ht="12.75">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8"/>
      <c r="AJ49" s="8"/>
      <c r="AL49" s="206"/>
      <c r="AM49" s="206"/>
      <c r="AN49" s="206"/>
      <c r="AO49" s="206"/>
      <c r="AP49" s="206"/>
      <c r="AQ49" s="206"/>
      <c r="AR49" s="206"/>
      <c r="AS49" s="206"/>
      <c r="AT49" s="206"/>
      <c r="AU49" s="206"/>
      <c r="AV49" s="206"/>
      <c r="AW49" s="206"/>
      <c r="AX49" s="206"/>
      <c r="AY49" s="206"/>
      <c r="AZ49" s="206"/>
      <c r="BA49" s="206"/>
      <c r="BB49" s="206"/>
      <c r="BC49" s="206"/>
    </row>
    <row r="50" spans="2:55" ht="12.75">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8"/>
      <c r="AJ50" s="8"/>
      <c r="AL50" s="206"/>
      <c r="AM50" s="206"/>
      <c r="AN50" s="206"/>
      <c r="AO50" s="206"/>
      <c r="AP50" s="206"/>
      <c r="AQ50" s="206"/>
      <c r="AR50" s="206"/>
      <c r="AS50" s="206"/>
      <c r="AT50" s="206"/>
      <c r="AU50" s="206"/>
      <c r="AV50" s="206"/>
      <c r="AW50" s="206"/>
      <c r="AX50" s="206"/>
      <c r="AY50" s="206"/>
      <c r="AZ50" s="206"/>
      <c r="BA50" s="206"/>
      <c r="BB50" s="206"/>
      <c r="BC50" s="206"/>
    </row>
    <row r="51" spans="2:55" ht="12.75">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8"/>
      <c r="AJ51" s="8"/>
      <c r="AL51" s="206"/>
      <c r="AM51" s="206"/>
      <c r="AN51" s="206"/>
      <c r="AO51" s="206"/>
      <c r="AP51" s="206"/>
      <c r="AQ51" s="206"/>
      <c r="AR51" s="206"/>
      <c r="AS51" s="206"/>
      <c r="AT51" s="206"/>
      <c r="AU51" s="206"/>
      <c r="AV51" s="206"/>
      <c r="AW51" s="206"/>
      <c r="AX51" s="206"/>
      <c r="AY51" s="206"/>
      <c r="AZ51" s="206"/>
      <c r="BA51" s="206"/>
      <c r="BB51" s="206"/>
      <c r="BC51" s="206"/>
    </row>
    <row r="52" spans="2:55" ht="12.75">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8"/>
      <c r="AJ52" s="8"/>
      <c r="AL52" s="206"/>
      <c r="AM52" s="206"/>
      <c r="AN52" s="206"/>
      <c r="AO52" s="206"/>
      <c r="AP52" s="206"/>
      <c r="AQ52" s="206"/>
      <c r="AR52" s="206"/>
      <c r="AS52" s="206"/>
      <c r="AT52" s="206"/>
      <c r="AU52" s="206"/>
      <c r="AV52" s="206"/>
      <c r="AW52" s="206"/>
      <c r="AX52" s="206"/>
      <c r="AY52" s="206"/>
      <c r="AZ52" s="206"/>
      <c r="BA52" s="206"/>
      <c r="BB52" s="206"/>
      <c r="BC52" s="206"/>
    </row>
    <row r="53" spans="2:55" ht="12.75">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8"/>
      <c r="AJ53" s="8"/>
      <c r="AL53" s="206"/>
      <c r="AM53" s="206"/>
      <c r="AN53" s="206"/>
      <c r="AO53" s="206"/>
      <c r="AP53" s="206"/>
      <c r="AQ53" s="206"/>
      <c r="AR53" s="206"/>
      <c r="AS53" s="206"/>
      <c r="AT53" s="206"/>
      <c r="AU53" s="206"/>
      <c r="AV53" s="206"/>
      <c r="AW53" s="206"/>
      <c r="AX53" s="206"/>
      <c r="AY53" s="206"/>
      <c r="AZ53" s="206"/>
      <c r="BA53" s="206"/>
      <c r="BB53" s="206"/>
      <c r="BC53" s="206"/>
    </row>
    <row r="54" spans="2:55" ht="12.75">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8"/>
      <c r="AJ54" s="8"/>
      <c r="AL54" s="206"/>
      <c r="AM54" s="206"/>
      <c r="AN54" s="206"/>
      <c r="AO54" s="206"/>
      <c r="AP54" s="206"/>
      <c r="AQ54" s="206"/>
      <c r="AR54" s="206"/>
      <c r="AS54" s="206"/>
      <c r="AT54" s="206"/>
      <c r="AU54" s="206"/>
      <c r="AV54" s="206"/>
      <c r="AW54" s="206"/>
      <c r="AX54" s="206"/>
      <c r="AY54" s="206"/>
      <c r="AZ54" s="206"/>
      <c r="BA54" s="206"/>
      <c r="BB54" s="206"/>
      <c r="BC54" s="206"/>
    </row>
    <row r="55" spans="2:55" ht="12.75">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8"/>
      <c r="AJ55" s="8"/>
      <c r="AL55" s="206"/>
      <c r="AM55" s="206"/>
      <c r="AN55" s="206"/>
      <c r="AO55" s="206"/>
      <c r="AP55" s="206"/>
      <c r="AQ55" s="206"/>
      <c r="AR55" s="206"/>
      <c r="AS55" s="206"/>
      <c r="AT55" s="206"/>
      <c r="AU55" s="206"/>
      <c r="AV55" s="206"/>
      <c r="AW55" s="206"/>
      <c r="AX55" s="206"/>
      <c r="AY55" s="206"/>
      <c r="AZ55" s="206"/>
      <c r="BA55" s="206"/>
      <c r="BB55" s="206"/>
      <c r="BC55" s="206"/>
    </row>
    <row r="56" spans="2:55" ht="12.75">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8"/>
      <c r="AJ56" s="8"/>
      <c r="AL56" s="206"/>
      <c r="AM56" s="206"/>
      <c r="AN56" s="206"/>
      <c r="AO56" s="206"/>
      <c r="AP56" s="206"/>
      <c r="AQ56" s="206"/>
      <c r="AR56" s="206"/>
      <c r="AS56" s="206"/>
      <c r="AT56" s="206"/>
      <c r="AU56" s="206"/>
      <c r="AV56" s="206"/>
      <c r="AW56" s="206"/>
      <c r="AX56" s="206"/>
      <c r="AY56" s="206"/>
      <c r="AZ56" s="206"/>
      <c r="BA56" s="206"/>
      <c r="BB56" s="206"/>
      <c r="BC56" s="206"/>
    </row>
    <row r="57" spans="2:55" ht="12.75">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L57" s="206"/>
      <c r="AM57" s="206"/>
      <c r="AN57" s="206"/>
      <c r="AO57" s="206"/>
      <c r="AP57" s="206"/>
      <c r="AQ57" s="206"/>
      <c r="AR57" s="206"/>
      <c r="AS57" s="206"/>
      <c r="AT57" s="206"/>
      <c r="AU57" s="206"/>
      <c r="AV57" s="206"/>
      <c r="AW57" s="206"/>
      <c r="AX57" s="206"/>
      <c r="AY57" s="206"/>
      <c r="AZ57" s="206"/>
      <c r="BA57" s="206"/>
      <c r="BB57" s="206"/>
      <c r="BC57" s="206"/>
    </row>
    <row r="58" spans="2:55" ht="12.75">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L58" s="206"/>
      <c r="AM58" s="206"/>
      <c r="AN58" s="206"/>
      <c r="AO58" s="206"/>
      <c r="AP58" s="206"/>
      <c r="AQ58" s="206"/>
      <c r="AR58" s="206"/>
      <c r="AS58" s="206"/>
      <c r="AT58" s="206"/>
      <c r="AU58" s="206"/>
      <c r="AV58" s="206"/>
      <c r="AW58" s="206"/>
      <c r="AX58" s="206"/>
      <c r="AY58" s="206"/>
      <c r="AZ58" s="206"/>
      <c r="BA58" s="206"/>
      <c r="BB58" s="206"/>
      <c r="BC58" s="206"/>
    </row>
    <row r="59" spans="2:55" ht="12.75">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L59" s="206"/>
      <c r="AM59" s="206"/>
      <c r="AN59" s="206"/>
      <c r="AO59" s="206"/>
      <c r="AP59" s="206"/>
      <c r="AQ59" s="206"/>
      <c r="AR59" s="206"/>
      <c r="AS59" s="206"/>
      <c r="AT59" s="206"/>
      <c r="AU59" s="206"/>
      <c r="AV59" s="206"/>
      <c r="AW59" s="206"/>
      <c r="AX59" s="206"/>
      <c r="AY59" s="206"/>
      <c r="AZ59" s="206"/>
      <c r="BA59" s="206"/>
      <c r="BB59" s="206"/>
      <c r="BC59" s="206"/>
    </row>
    <row r="60" spans="2:55" ht="12.75">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L60" s="206"/>
      <c r="AM60" s="206"/>
      <c r="AN60" s="206"/>
      <c r="AO60" s="206"/>
      <c r="AP60" s="206"/>
      <c r="AQ60" s="206"/>
      <c r="AR60" s="206"/>
      <c r="AS60" s="206"/>
      <c r="AT60" s="206"/>
      <c r="AU60" s="206"/>
      <c r="AV60" s="206"/>
      <c r="AW60" s="206"/>
      <c r="AX60" s="206"/>
      <c r="AY60" s="206"/>
      <c r="AZ60" s="206"/>
      <c r="BA60" s="206"/>
      <c r="BB60" s="206"/>
      <c r="BC60" s="206"/>
    </row>
    <row r="61" spans="2:55" ht="12.75">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L61" s="206"/>
      <c r="AM61" s="206"/>
      <c r="AN61" s="206"/>
      <c r="AO61" s="206"/>
      <c r="AP61" s="206"/>
      <c r="AQ61" s="206"/>
      <c r="AR61" s="206"/>
      <c r="AS61" s="206"/>
      <c r="AT61" s="206"/>
      <c r="AU61" s="206"/>
      <c r="AV61" s="206"/>
      <c r="AW61" s="206"/>
      <c r="AX61" s="206"/>
      <c r="AY61" s="206"/>
      <c r="AZ61" s="206"/>
      <c r="BA61" s="206"/>
      <c r="BB61" s="206"/>
      <c r="BC61" s="206"/>
    </row>
    <row r="62" spans="2:55" ht="12.75">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L62" s="206"/>
      <c r="AM62" s="206"/>
      <c r="AN62" s="206"/>
      <c r="AO62" s="206"/>
      <c r="AP62" s="206"/>
      <c r="AQ62" s="206"/>
      <c r="AR62" s="206"/>
      <c r="AS62" s="206"/>
      <c r="AT62" s="206"/>
      <c r="AU62" s="206"/>
      <c r="AV62" s="206"/>
      <c r="AW62" s="206"/>
      <c r="AX62" s="206"/>
      <c r="AY62" s="206"/>
      <c r="AZ62" s="206"/>
      <c r="BA62" s="206"/>
      <c r="BB62" s="206"/>
      <c r="BC62" s="206"/>
    </row>
    <row r="63" spans="2:55" ht="12.75">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L63" s="206"/>
      <c r="AM63" s="206"/>
      <c r="AN63" s="206"/>
      <c r="AO63" s="206"/>
      <c r="AP63" s="206"/>
      <c r="AQ63" s="206"/>
      <c r="AR63" s="206"/>
      <c r="AS63" s="206"/>
      <c r="AT63" s="206"/>
      <c r="AU63" s="206"/>
      <c r="AV63" s="206"/>
      <c r="AW63" s="206"/>
      <c r="AX63" s="206"/>
      <c r="AY63" s="206"/>
      <c r="AZ63" s="206"/>
      <c r="BA63" s="206"/>
      <c r="BB63" s="206"/>
      <c r="BC63" s="206"/>
    </row>
    <row r="64" spans="2:55" ht="12.75">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L64" s="206"/>
      <c r="AM64" s="206"/>
      <c r="AN64" s="206"/>
      <c r="AO64" s="206"/>
      <c r="AP64" s="206"/>
      <c r="AQ64" s="206"/>
      <c r="AR64" s="206"/>
      <c r="AS64" s="206"/>
      <c r="AT64" s="206"/>
      <c r="AU64" s="206"/>
      <c r="AV64" s="206"/>
      <c r="AW64" s="206"/>
      <c r="AX64" s="206"/>
      <c r="AY64" s="206"/>
      <c r="AZ64" s="206"/>
      <c r="BA64" s="206"/>
      <c r="BB64" s="206"/>
      <c r="BC64" s="206"/>
    </row>
    <row r="65" spans="2:55" ht="12.75">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L65" s="206"/>
      <c r="AM65" s="206"/>
      <c r="AN65" s="206"/>
      <c r="AO65" s="206"/>
      <c r="AP65" s="206"/>
      <c r="AQ65" s="206"/>
      <c r="AR65" s="206"/>
      <c r="AS65" s="206"/>
      <c r="AT65" s="206"/>
      <c r="AU65" s="206"/>
      <c r="AV65" s="206"/>
      <c r="AW65" s="206"/>
      <c r="AX65" s="206"/>
      <c r="AY65" s="206"/>
      <c r="AZ65" s="206"/>
      <c r="BA65" s="206"/>
      <c r="BB65" s="206"/>
      <c r="BC65" s="206"/>
    </row>
    <row r="66" spans="2:36" ht="12.75">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row>
    <row r="67" spans="2:36" ht="12.75">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row>
    <row r="68" spans="2:36" ht="12.75">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row>
    <row r="69" spans="2:36" ht="12.75">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row>
    <row r="70" spans="2:36" ht="12.75">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row>
    <row r="71" spans="2:36" ht="12.75">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row>
    <row r="72" spans="2:36" ht="12.75">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row>
    <row r="73" spans="2:36" ht="12.75">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row>
    <row r="74" spans="2:36" ht="12.75">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row>
    <row r="75" spans="2:36" ht="12.75">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row>
    <row r="76" spans="2:36" ht="12.75">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row>
    <row r="77" spans="2:36" ht="12.75">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row>
    <row r="78" spans="2:36" ht="12.75">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row>
    <row r="79" spans="2:36" ht="12.75">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row>
    <row r="80" spans="2:36" ht="12.75">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row>
    <row r="81" spans="2:36" ht="12.75">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row>
    <row r="82" spans="2:36" ht="12.75">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2:36" ht="12.75">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2:36" ht="12.75">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2:36" ht="12.7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2:36" ht="12.75">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2:36" ht="12.75">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2:36" ht="12.75">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2:36" ht="12.75">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2:36" ht="12.75">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2:36" ht="12.75">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2:36" ht="12.75">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2:36" ht="12.75">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2:36" ht="12.75">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2:36" ht="12.75">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2:36" ht="12.75">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2:36" ht="12.75">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2:36" ht="12.75">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2:36" ht="12.75">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2:36" ht="12.7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2:36" ht="12.75">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2:36" ht="12.75">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2:36" ht="12.75">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2:36" ht="12.75">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2:36" ht="12.75">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2:36" ht="12.75">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2:36" ht="12.75">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row>
    <row r="108" spans="2:36" ht="12.75">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row>
    <row r="109" spans="2:36" ht="12.75">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row>
    <row r="110" spans="2:36" ht="12.75">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row>
    <row r="111" spans="2:36" ht="12.75">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row>
    <row r="112" spans="2:36" ht="12.75">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row>
    <row r="113" spans="2:36" ht="12.75">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row>
    <row r="114" spans="2:36" ht="12.75">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row>
    <row r="115" spans="2:36" ht="12.75">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row>
    <row r="116" spans="2:36" ht="12.75">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row>
    <row r="117" spans="2:36" ht="12.75">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row>
    <row r="118" spans="2:36" ht="12.75">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row>
    <row r="119" spans="2:36" ht="12.7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2:36" ht="12.7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2:36" ht="12.7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2:36" ht="12.7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2:36" ht="12.75">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row>
    <row r="124" spans="2:36" ht="12.75">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row>
    <row r="125" spans="2:36" ht="12.7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row>
    <row r="126" spans="2:36" ht="12.75">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row>
    <row r="127" spans="2:36" ht="12.7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row>
    <row r="128" spans="2:36" ht="12.7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row>
    <row r="129" spans="2:36" ht="12.7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row>
    <row r="130" spans="2:36" ht="12.7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row>
    <row r="131" spans="2:36" ht="12.7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row>
    <row r="132" spans="2:36" ht="12.7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row>
    <row r="133" spans="2:36" ht="12.7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row>
    <row r="134" spans="2:36" ht="12.7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row>
    <row r="135" spans="2:36" ht="12.7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row>
    <row r="136" spans="2:36" ht="12.7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row>
    <row r="137" spans="2:36" ht="12.7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row>
    <row r="138" spans="2:36" ht="12.7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row>
    <row r="139" spans="2:36" ht="12.75">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row>
    <row r="140" spans="2:36" ht="12.75">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row>
    <row r="141" spans="2:36" ht="12.75">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row>
    <row r="142" spans="2:36" ht="12.75">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row>
    <row r="143" spans="2:36" ht="12.75">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row>
    <row r="144" spans="2:36" ht="12.75">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row>
    <row r="145" spans="2:36" ht="12.75">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row>
    <row r="146" spans="2:36" ht="12.75">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row>
    <row r="147" spans="2:36" ht="12.75">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row>
    <row r="148" spans="2:36" ht="12.75">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row>
    <row r="149" spans="2:36" ht="12.75">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row>
    <row r="150" spans="2:36" ht="12.75">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row>
    <row r="151" spans="2:36" ht="12.75">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row>
    <row r="152" spans="2:36" ht="12.75">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row>
    <row r="153" spans="2:36" ht="12.75">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row>
    <row r="154" spans="2:36" ht="12.75">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row>
    <row r="155" spans="2:36" ht="12.75">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row>
    <row r="156" spans="2:36" ht="12.75">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row>
    <row r="157" spans="2:36" ht="12.75">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row>
    <row r="158" spans="2:36" ht="12.75">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row>
    <row r="159" spans="2:36" ht="12.75">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row>
    <row r="160" spans="2:36" ht="12.75">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row>
    <row r="161" spans="2:36" ht="12.75">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row>
    <row r="162" ht="12.75">
      <c r="AJ162" s="219"/>
    </row>
    <row r="163" ht="12.75">
      <c r="AJ163" s="219"/>
    </row>
    <row r="164" ht="12.75">
      <c r="AJ164" s="219"/>
    </row>
    <row r="165" ht="12.75">
      <c r="AJ165" s="219"/>
    </row>
    <row r="166" ht="12.75">
      <c r="AJ166" s="219"/>
    </row>
    <row r="167" ht="12.75">
      <c r="AJ167" s="219"/>
    </row>
    <row r="168" ht="12.75">
      <c r="AJ168" s="219"/>
    </row>
    <row r="169" ht="12.75">
      <c r="AJ169" s="219"/>
    </row>
    <row r="170" ht="12.75">
      <c r="AJ170" s="219"/>
    </row>
    <row r="171" ht="12.75">
      <c r="AJ171" s="219"/>
    </row>
    <row r="172" ht="12.75">
      <c r="AJ172" s="219"/>
    </row>
    <row r="173" ht="12.75">
      <c r="AJ173" s="219"/>
    </row>
    <row r="174" ht="12.75">
      <c r="AJ174" s="219"/>
    </row>
    <row r="175" ht="12.75">
      <c r="AJ175" s="219"/>
    </row>
    <row r="176" ht="12.75">
      <c r="AJ176" s="219"/>
    </row>
    <row r="177" ht="12.75">
      <c r="AJ177" s="219"/>
    </row>
    <row r="178" ht="12.75">
      <c r="AJ178" s="219"/>
    </row>
    <row r="179" ht="12.75">
      <c r="AJ179" s="219"/>
    </row>
    <row r="180" ht="12.75">
      <c r="AJ180" s="219"/>
    </row>
    <row r="181" ht="12.75">
      <c r="AJ181" s="219"/>
    </row>
    <row r="182" ht="12.75">
      <c r="AJ182" s="219"/>
    </row>
    <row r="183" ht="12.75">
      <c r="AJ183" s="219"/>
    </row>
    <row r="184" ht="12.75">
      <c r="AJ184" s="219"/>
    </row>
    <row r="185" ht="12.75">
      <c r="AJ185" s="219"/>
    </row>
    <row r="186" ht="12.75">
      <c r="AJ186" s="219"/>
    </row>
    <row r="187" ht="12.75">
      <c r="AJ187" s="219"/>
    </row>
    <row r="188" ht="12.75">
      <c r="AJ188" s="219"/>
    </row>
    <row r="189" ht="12.75">
      <c r="AJ189" s="219"/>
    </row>
    <row r="190" ht="12.75">
      <c r="AJ190" s="219"/>
    </row>
    <row r="191" ht="12.75">
      <c r="AJ191" s="219"/>
    </row>
    <row r="192" ht="12.75">
      <c r="AJ192" s="219"/>
    </row>
    <row r="193" ht="12.75">
      <c r="AJ193" s="219"/>
    </row>
    <row r="194" ht="12.75">
      <c r="AJ194" s="219"/>
    </row>
    <row r="195" ht="12.75">
      <c r="AJ195" s="219"/>
    </row>
    <row r="196" ht="12.75">
      <c r="AJ196" s="219"/>
    </row>
    <row r="197" ht="12.75">
      <c r="AJ197" s="219"/>
    </row>
    <row r="198" ht="12.75">
      <c r="AJ198" s="219"/>
    </row>
    <row r="199" ht="12.75">
      <c r="AJ199" s="219"/>
    </row>
    <row r="200" ht="12.75">
      <c r="AJ200" s="219"/>
    </row>
    <row r="201" ht="12.75">
      <c r="AJ201" s="219"/>
    </row>
    <row r="202" ht="12.75">
      <c r="AJ202" s="219"/>
    </row>
    <row r="203" ht="12.75">
      <c r="AJ203" s="219"/>
    </row>
    <row r="204" ht="12.75">
      <c r="AJ204" s="219"/>
    </row>
    <row r="205" ht="12.75">
      <c r="AJ205" s="219"/>
    </row>
    <row r="206" ht="12.75">
      <c r="AJ206" s="219"/>
    </row>
    <row r="207" ht="12.75">
      <c r="AJ207" s="219"/>
    </row>
    <row r="208" ht="12.75">
      <c r="AJ208" s="219"/>
    </row>
    <row r="209" ht="12.75">
      <c r="AJ209" s="219"/>
    </row>
    <row r="210" ht="12.75">
      <c r="AJ210" s="219"/>
    </row>
    <row r="211" ht="12.75">
      <c r="AJ211" s="219"/>
    </row>
    <row r="212" ht="12.75">
      <c r="AJ212" s="219"/>
    </row>
    <row r="213" ht="12.75">
      <c r="AJ213" s="219"/>
    </row>
    <row r="214" ht="12.75">
      <c r="AJ214" s="219"/>
    </row>
    <row r="215" ht="12.75">
      <c r="AJ215" s="219"/>
    </row>
    <row r="216" ht="12.75">
      <c r="AJ216" s="219"/>
    </row>
    <row r="217" ht="12.75">
      <c r="AJ217" s="219"/>
    </row>
    <row r="218" ht="12.75">
      <c r="AJ218" s="219"/>
    </row>
    <row r="219" ht="12.75">
      <c r="AJ219" s="219"/>
    </row>
    <row r="220" ht="12.75">
      <c r="AJ220" s="219"/>
    </row>
    <row r="221" ht="12.75">
      <c r="AJ221" s="219"/>
    </row>
    <row r="222" ht="12.75">
      <c r="AJ222" s="219"/>
    </row>
    <row r="223" ht="12.75">
      <c r="AJ223" s="219"/>
    </row>
    <row r="224" ht="12.75">
      <c r="AJ224" s="219"/>
    </row>
    <row r="225" ht="12.75">
      <c r="AJ225" s="219"/>
    </row>
    <row r="226" ht="12.75">
      <c r="AJ226" s="219"/>
    </row>
    <row r="227" ht="12.75">
      <c r="AJ227" s="219"/>
    </row>
    <row r="228" ht="12.75">
      <c r="AJ228" s="219"/>
    </row>
    <row r="229" ht="12.75">
      <c r="AJ229" s="219"/>
    </row>
    <row r="230" ht="12.75">
      <c r="AJ230" s="219"/>
    </row>
    <row r="231" ht="12.75">
      <c r="AJ231" s="219"/>
    </row>
    <row r="232" ht="12.75">
      <c r="AJ232" s="219"/>
    </row>
    <row r="233" ht="12.75">
      <c r="AJ233" s="219"/>
    </row>
    <row r="234" ht="12.75">
      <c r="AJ234" s="219"/>
    </row>
    <row r="235" ht="12.75">
      <c r="AJ235" s="219"/>
    </row>
    <row r="236" ht="12.75">
      <c r="AJ236" s="219"/>
    </row>
    <row r="237" ht="12.75">
      <c r="AJ237" s="219"/>
    </row>
    <row r="238" ht="12.75">
      <c r="AJ238" s="219"/>
    </row>
    <row r="239" ht="12.75">
      <c r="AJ239" s="219"/>
    </row>
    <row r="240" ht="12.75">
      <c r="AJ240" s="219"/>
    </row>
    <row r="241" ht="12.75">
      <c r="AJ241" s="219"/>
    </row>
    <row r="242" ht="12.75">
      <c r="AJ242" s="219"/>
    </row>
    <row r="243" ht="12.75">
      <c r="AJ243" s="219"/>
    </row>
    <row r="244" ht="12.75">
      <c r="AJ244" s="219"/>
    </row>
    <row r="245" ht="12.75">
      <c r="AJ245" s="219"/>
    </row>
    <row r="246" ht="12.75">
      <c r="AJ246" s="219"/>
    </row>
    <row r="247" ht="12.75">
      <c r="AJ247" s="219"/>
    </row>
    <row r="248" ht="12.75">
      <c r="AJ248" s="219"/>
    </row>
    <row r="249" ht="12.75">
      <c r="AJ249" s="219"/>
    </row>
    <row r="250" ht="12.75">
      <c r="AJ250" s="219"/>
    </row>
    <row r="251" ht="12.75">
      <c r="AJ251" s="219"/>
    </row>
    <row r="252" ht="12.75">
      <c r="AJ252" s="219"/>
    </row>
    <row r="253" ht="12.75">
      <c r="AJ253" s="219"/>
    </row>
    <row r="254" ht="12.75">
      <c r="AJ254" s="219"/>
    </row>
    <row r="255" ht="12.75">
      <c r="AJ255" s="219"/>
    </row>
    <row r="256" ht="12.75">
      <c r="AJ256" s="219"/>
    </row>
    <row r="257" ht="12.75">
      <c r="AJ257" s="219"/>
    </row>
    <row r="258" ht="12.75">
      <c r="AJ258" s="219"/>
    </row>
    <row r="259" ht="12.75">
      <c r="AJ259" s="219"/>
    </row>
    <row r="260" ht="12.75">
      <c r="AJ260" s="219"/>
    </row>
    <row r="261" ht="12.75">
      <c r="AJ261" s="219"/>
    </row>
    <row r="262" ht="12.75">
      <c r="AJ262" s="219"/>
    </row>
    <row r="263" ht="12.75">
      <c r="AJ263" s="219"/>
    </row>
    <row r="264" ht="12.75">
      <c r="AJ264" s="219"/>
    </row>
    <row r="265" ht="12.75">
      <c r="AJ265" s="219"/>
    </row>
    <row r="266" ht="12.75">
      <c r="AJ266" s="219"/>
    </row>
    <row r="267" ht="12.75">
      <c r="AJ267" s="219"/>
    </row>
    <row r="268" ht="12.75">
      <c r="AJ268" s="219"/>
    </row>
    <row r="269" ht="12.75">
      <c r="AJ269" s="219"/>
    </row>
    <row r="270" ht="12.75">
      <c r="AJ270" s="219"/>
    </row>
    <row r="271" ht="12.75">
      <c r="AJ271" s="219"/>
    </row>
    <row r="272" ht="12.75">
      <c r="AJ272" s="219"/>
    </row>
    <row r="273" ht="12.75">
      <c r="AJ273" s="219"/>
    </row>
    <row r="274" ht="12.75">
      <c r="AJ274" s="219"/>
    </row>
    <row r="275" ht="12.75">
      <c r="AJ275" s="219"/>
    </row>
    <row r="276" ht="12.75">
      <c r="AJ276" s="219"/>
    </row>
    <row r="277" ht="12.75">
      <c r="AJ277" s="219"/>
    </row>
    <row r="278" ht="12.75">
      <c r="AJ278" s="219"/>
    </row>
    <row r="279" ht="12.75">
      <c r="AJ279" s="219"/>
    </row>
    <row r="280" ht="12.75">
      <c r="AJ280" s="219"/>
    </row>
    <row r="281" ht="12.75">
      <c r="AJ281" s="219"/>
    </row>
    <row r="282" ht="12.75">
      <c r="AJ282" s="219"/>
    </row>
    <row r="283" ht="12.75">
      <c r="AJ283" s="219"/>
    </row>
    <row r="284" ht="12.75">
      <c r="AJ284" s="219"/>
    </row>
    <row r="285" ht="12.75">
      <c r="AJ285" s="219"/>
    </row>
    <row r="286" ht="12.75">
      <c r="AJ286" s="219"/>
    </row>
    <row r="287" ht="12.75">
      <c r="AJ287" s="219"/>
    </row>
    <row r="288" ht="12.75">
      <c r="AJ288" s="219"/>
    </row>
    <row r="289" ht="12.75">
      <c r="AJ289" s="219"/>
    </row>
    <row r="290" ht="12.75">
      <c r="AJ290" s="219"/>
    </row>
    <row r="291" ht="12.75">
      <c r="AJ291" s="219"/>
    </row>
    <row r="292" ht="12.75">
      <c r="AJ292" s="219"/>
    </row>
    <row r="293" ht="12.75">
      <c r="AJ293" s="219"/>
    </row>
    <row r="294" ht="12.75">
      <c r="AJ294" s="219"/>
    </row>
    <row r="295" ht="12.75">
      <c r="AJ295" s="219"/>
    </row>
    <row r="296" ht="12.75">
      <c r="AJ296" s="219"/>
    </row>
    <row r="297" ht="12.75">
      <c r="AJ297" s="219"/>
    </row>
    <row r="298" ht="12.75">
      <c r="AJ298" s="219"/>
    </row>
    <row r="299" ht="12.75">
      <c r="AJ299" s="219"/>
    </row>
    <row r="300" ht="12.75">
      <c r="AJ300" s="219"/>
    </row>
    <row r="301" ht="12.75">
      <c r="AJ301" s="219"/>
    </row>
    <row r="302" ht="12.75">
      <c r="AJ302" s="219"/>
    </row>
    <row r="303" ht="12.75">
      <c r="AJ303" s="219"/>
    </row>
    <row r="304" ht="12.75">
      <c r="AJ304" s="219"/>
    </row>
    <row r="305" ht="12.75">
      <c r="AJ305" s="219"/>
    </row>
    <row r="306" ht="12.75">
      <c r="AJ306" s="219"/>
    </row>
  </sheetData>
  <sheetProtection password="EC12" sheet="1" objects="1" scenarios="1"/>
  <mergeCells count="43">
    <mergeCell ref="M6:P6"/>
    <mergeCell ref="P39:Q39"/>
    <mergeCell ref="R39:S39"/>
    <mergeCell ref="B36:D36"/>
    <mergeCell ref="E7:F7"/>
    <mergeCell ref="E13:F13"/>
    <mergeCell ref="E15:F15"/>
    <mergeCell ref="B19:Q19"/>
    <mergeCell ref="B13:C13"/>
    <mergeCell ref="B15:C15"/>
    <mergeCell ref="M28:R28"/>
    <mergeCell ref="P42:Q42"/>
    <mergeCell ref="D22:L22"/>
    <mergeCell ref="M22:R22"/>
    <mergeCell ref="B25:L25"/>
    <mergeCell ref="E34:G34"/>
    <mergeCell ref="E9:F9"/>
    <mergeCell ref="E11:F11"/>
    <mergeCell ref="D28:L28"/>
    <mergeCell ref="D41:E41"/>
    <mergeCell ref="H41:I41"/>
    <mergeCell ref="B33:D34"/>
    <mergeCell ref="B35:D35"/>
    <mergeCell ref="R48:S48"/>
    <mergeCell ref="P44:Q44"/>
    <mergeCell ref="P45:Q45"/>
    <mergeCell ref="P46:Q46"/>
    <mergeCell ref="P47:Q47"/>
    <mergeCell ref="P43:Q43"/>
    <mergeCell ref="R40:S40"/>
    <mergeCell ref="R42:S42"/>
    <mergeCell ref="R43:S43"/>
    <mergeCell ref="P40:Q40"/>
    <mergeCell ref="P48:Q48"/>
    <mergeCell ref="R44:S44"/>
    <mergeCell ref="R45:S45"/>
    <mergeCell ref="R46:S46"/>
    <mergeCell ref="R47:S47"/>
    <mergeCell ref="T41:U41"/>
    <mergeCell ref="B38:F38"/>
    <mergeCell ref="I38:L38"/>
    <mergeCell ref="D40:E40"/>
    <mergeCell ref="H40:I40"/>
  </mergeCells>
  <printOptions/>
  <pageMargins left="0.31496062992125984" right="0.4330708661417323" top="0.4724409448818898" bottom="0.7480314960629921" header="0.31496062992125984" footer="0.31496062992125984"/>
  <pageSetup fitToHeight="1" fitToWidth="1" horizontalDpi="600" verticalDpi="600" orientation="landscape" paperSize="9" scale="56" r:id="rId3"/>
  <drawing r:id="rId2"/>
  <legacyDrawing r:id="rId1"/>
</worksheet>
</file>

<file path=xl/worksheets/sheet7.xml><?xml version="1.0" encoding="utf-8"?>
<worksheet xmlns="http://schemas.openxmlformats.org/spreadsheetml/2006/main" xmlns:r="http://schemas.openxmlformats.org/officeDocument/2006/relationships">
  <sheetPr codeName="Foglio7"/>
  <dimension ref="A1:AX81"/>
  <sheetViews>
    <sheetView showRowColHeaders="0" zoomScale="78" zoomScaleNormal="78" zoomScalePageLayoutView="0" workbookViewId="0" topLeftCell="A1">
      <pane ySplit="8" topLeftCell="BM34" activePane="bottomLeft" state="frozen"/>
      <selection pane="topLeft" activeCell="A1" sqref="A1"/>
      <selection pane="bottomLeft" activeCell="A1" sqref="A1:X1"/>
    </sheetView>
  </sheetViews>
  <sheetFormatPr defaultColWidth="9.00390625" defaultRowHeight="15"/>
  <cols>
    <col min="1" max="1" width="5.00390625" style="10" customWidth="1"/>
    <col min="2" max="3" width="9.00390625" style="10" customWidth="1"/>
    <col min="4" max="4" width="12.625" style="10" customWidth="1"/>
    <col min="5" max="33" width="9.00390625" style="10" customWidth="1"/>
    <col min="34" max="34" width="30.125" style="10" hidden="1" customWidth="1"/>
    <col min="35" max="49" width="9.00390625" style="10" hidden="1" customWidth="1"/>
    <col min="50" max="16384" width="9.00390625" style="10" customWidth="1"/>
  </cols>
  <sheetData>
    <row r="1" spans="1:42" ht="45" customHeight="1">
      <c r="A1" s="7"/>
      <c r="B1" s="7"/>
      <c r="C1" s="471" t="s">
        <v>149</v>
      </c>
      <c r="D1" s="7"/>
      <c r="E1" s="7"/>
      <c r="F1" s="7"/>
      <c r="G1" s="7"/>
      <c r="H1" s="106"/>
      <c r="I1" s="106"/>
      <c r="J1" s="111"/>
      <c r="K1" s="111"/>
      <c r="L1" s="111"/>
      <c r="M1" s="111"/>
      <c r="N1" s="111"/>
      <c r="O1" s="111"/>
      <c r="P1" s="111"/>
      <c r="Q1" s="111"/>
      <c r="R1" s="7"/>
      <c r="S1" s="7"/>
      <c r="T1" s="7"/>
      <c r="U1" s="19"/>
      <c r="V1" s="19"/>
      <c r="W1" s="19"/>
      <c r="X1" s="7"/>
      <c r="Y1" s="7"/>
      <c r="Z1" s="7"/>
      <c r="AA1" s="7"/>
      <c r="AB1" s="7"/>
      <c r="AC1" s="7"/>
      <c r="AD1" s="7"/>
      <c r="AE1" s="7"/>
      <c r="AF1" s="7"/>
      <c r="AG1" s="7"/>
      <c r="AJ1" s="10">
        <f>0.0103*14.007</f>
        <v>0.1442721</v>
      </c>
      <c r="AK1" s="183" t="s">
        <v>2</v>
      </c>
      <c r="AL1" s="38" t="s">
        <v>3</v>
      </c>
      <c r="AM1" s="38" t="s">
        <v>4</v>
      </c>
      <c r="AN1" s="38" t="s">
        <v>5</v>
      </c>
      <c r="AP1" s="183" t="s">
        <v>108</v>
      </c>
    </row>
    <row r="2" spans="1:42" ht="28.5" customHeight="1">
      <c r="A2" s="7"/>
      <c r="B2" s="15"/>
      <c r="C2" s="7"/>
      <c r="D2" s="7"/>
      <c r="E2" s="601" t="s">
        <v>241</v>
      </c>
      <c r="F2" s="602"/>
      <c r="G2" s="7"/>
      <c r="H2" s="608" t="s">
        <v>242</v>
      </c>
      <c r="I2" s="609"/>
      <c r="J2" s="119"/>
      <c r="K2" s="610" t="s">
        <v>120</v>
      </c>
      <c r="L2" s="611"/>
      <c r="M2" s="106"/>
      <c r="N2" s="612" t="s">
        <v>150</v>
      </c>
      <c r="O2" s="612"/>
      <c r="P2" s="613"/>
      <c r="R2" s="21"/>
      <c r="T2" s="135"/>
      <c r="U2" s="28"/>
      <c r="V2" s="28"/>
      <c r="W2" s="28"/>
      <c r="X2" s="7"/>
      <c r="Y2" s="7"/>
      <c r="Z2" s="7"/>
      <c r="AA2" s="7"/>
      <c r="AB2" s="7"/>
      <c r="AC2" s="7"/>
      <c r="AD2" s="7"/>
      <c r="AE2" s="7"/>
      <c r="AF2" s="7"/>
      <c r="AG2" s="7"/>
      <c r="AK2" s="10">
        <v>0.4364</v>
      </c>
      <c r="AL2" s="10">
        <v>0.83</v>
      </c>
      <c r="AM2" s="10">
        <v>0.715</v>
      </c>
      <c r="AN2" s="10">
        <v>0.603</v>
      </c>
      <c r="AP2" s="10">
        <v>0.4</v>
      </c>
    </row>
    <row r="3" spans="1:33" ht="12.75">
      <c r="A3" s="7"/>
      <c r="C3" s="7"/>
      <c r="D3" s="7"/>
      <c r="E3" s="7"/>
      <c r="F3" s="7"/>
      <c r="G3" s="7"/>
      <c r="H3" s="104"/>
      <c r="I3" s="104"/>
      <c r="J3" s="104"/>
      <c r="K3" s="104"/>
      <c r="L3" s="104"/>
      <c r="M3" s="106"/>
      <c r="N3" s="104"/>
      <c r="O3" s="104"/>
      <c r="P3" s="104"/>
      <c r="Q3" s="104"/>
      <c r="R3" s="7"/>
      <c r="S3" s="7"/>
      <c r="T3" s="135"/>
      <c r="U3" s="8"/>
      <c r="V3" s="11"/>
      <c r="W3" s="11"/>
      <c r="X3" s="7"/>
      <c r="Y3" s="7"/>
      <c r="Z3" s="7"/>
      <c r="AA3" s="7"/>
      <c r="AB3" s="7"/>
      <c r="AC3" s="7"/>
      <c r="AD3" s="7"/>
      <c r="AE3" s="7"/>
      <c r="AF3" s="7"/>
      <c r="AG3" s="7"/>
    </row>
    <row r="4" spans="1:50" ht="21.75" customHeight="1">
      <c r="A4" s="7"/>
      <c r="B4" s="29" t="s">
        <v>43</v>
      </c>
      <c r="C4" s="8"/>
      <c r="D4" s="8"/>
      <c r="E4" s="8"/>
      <c r="F4" s="8"/>
      <c r="G4" s="8"/>
      <c r="H4" s="104"/>
      <c r="I4" s="119"/>
      <c r="J4" s="119"/>
      <c r="K4" s="119"/>
      <c r="L4" s="119"/>
      <c r="M4" s="118"/>
      <c r="N4" s="119"/>
      <c r="O4" s="119"/>
      <c r="P4" s="119"/>
      <c r="Q4" s="119"/>
      <c r="R4" s="7"/>
      <c r="S4" s="7"/>
      <c r="T4" s="7"/>
      <c r="U4" s="28"/>
      <c r="V4" s="28"/>
      <c r="W4" s="28"/>
      <c r="X4" s="8"/>
      <c r="Y4" s="8"/>
      <c r="Z4" s="8"/>
      <c r="AA4" s="8"/>
      <c r="AB4" s="8"/>
      <c r="AC4" s="8"/>
      <c r="AD4" s="8"/>
      <c r="AE4" s="8"/>
      <c r="AF4" s="8"/>
      <c r="AG4" s="8"/>
      <c r="AH4" s="17"/>
      <c r="AJ4" s="17"/>
      <c r="AK4" s="17"/>
      <c r="AL4" s="17"/>
      <c r="AM4" s="17"/>
      <c r="AN4" s="17"/>
      <c r="AO4" s="17"/>
      <c r="AP4" s="17"/>
      <c r="AQ4" s="17"/>
      <c r="AR4" s="17"/>
      <c r="AS4" s="17"/>
      <c r="AT4" s="17"/>
      <c r="AU4" s="17"/>
      <c r="AV4" s="17"/>
      <c r="AW4" s="17"/>
      <c r="AX4" s="17"/>
    </row>
    <row r="5" spans="1:50" ht="12.75">
      <c r="A5" s="7"/>
      <c r="C5" s="8"/>
      <c r="D5" s="8"/>
      <c r="E5" s="8"/>
      <c r="F5" s="8"/>
      <c r="G5" s="8"/>
      <c r="H5" s="104"/>
      <c r="I5" s="104"/>
      <c r="J5" s="104"/>
      <c r="K5" s="104"/>
      <c r="L5" s="104"/>
      <c r="M5" s="106"/>
      <c r="N5" s="104"/>
      <c r="O5" s="104"/>
      <c r="P5" s="104"/>
      <c r="Q5" s="104"/>
      <c r="R5" s="7"/>
      <c r="S5" s="7"/>
      <c r="T5" s="7"/>
      <c r="U5" s="8"/>
      <c r="V5" s="11"/>
      <c r="W5" s="11"/>
      <c r="X5" s="8"/>
      <c r="Y5" s="8"/>
      <c r="Z5" s="8"/>
      <c r="AA5" s="8"/>
      <c r="AB5" s="8"/>
      <c r="AC5" s="8"/>
      <c r="AD5" s="8"/>
      <c r="AE5" s="8"/>
      <c r="AF5" s="8"/>
      <c r="AG5" s="8"/>
      <c r="AH5" s="17"/>
      <c r="AI5" s="17"/>
      <c r="AJ5" s="17"/>
      <c r="AK5" s="17"/>
      <c r="AL5" s="17"/>
      <c r="AM5" s="17"/>
      <c r="AN5" s="17"/>
      <c r="AO5" s="17"/>
      <c r="AP5" s="17"/>
      <c r="AQ5" s="17"/>
      <c r="AR5" s="17"/>
      <c r="AS5" s="17"/>
      <c r="AT5" s="17"/>
      <c r="AU5" s="17"/>
      <c r="AV5" s="17"/>
      <c r="AW5" s="17"/>
      <c r="AX5" s="17"/>
    </row>
    <row r="6" spans="1:50" ht="21.75" customHeight="1">
      <c r="A6" s="7"/>
      <c r="B6" s="8"/>
      <c r="C6" s="8"/>
      <c r="D6" s="8"/>
      <c r="E6" s="8"/>
      <c r="F6" s="8"/>
      <c r="G6" s="8"/>
      <c r="H6" s="104"/>
      <c r="I6" s="119"/>
      <c r="J6" s="119"/>
      <c r="K6" s="119"/>
      <c r="L6" s="119"/>
      <c r="M6" s="106"/>
      <c r="N6" s="119"/>
      <c r="O6" s="119"/>
      <c r="P6" s="119"/>
      <c r="Q6" s="119"/>
      <c r="R6" s="7"/>
      <c r="S6" s="7"/>
      <c r="T6" s="7"/>
      <c r="U6" s="28"/>
      <c r="V6" s="28"/>
      <c r="W6" s="28"/>
      <c r="X6" s="8"/>
      <c r="Y6" s="8"/>
      <c r="Z6" s="8"/>
      <c r="AA6" s="8"/>
      <c r="AB6" s="8"/>
      <c r="AC6" s="8"/>
      <c r="AD6" s="8"/>
      <c r="AE6" s="8"/>
      <c r="AF6" s="8"/>
      <c r="AG6" s="8"/>
      <c r="AH6" s="16"/>
      <c r="AI6" s="16" t="s">
        <v>38</v>
      </c>
      <c r="AJ6" s="16"/>
      <c r="AK6" s="16"/>
      <c r="AL6" s="16"/>
      <c r="AM6" s="16"/>
      <c r="AN6" s="16"/>
      <c r="AO6" s="16"/>
      <c r="AP6" s="16"/>
      <c r="AQ6" s="16"/>
      <c r="AR6" s="16"/>
      <c r="AS6" s="16"/>
      <c r="AT6" s="16"/>
      <c r="AU6" s="16"/>
      <c r="AV6" s="16"/>
      <c r="AW6" s="16"/>
      <c r="AX6" s="9"/>
    </row>
    <row r="7" spans="1:50" ht="15.75">
      <c r="A7" s="7"/>
      <c r="B7" s="6" t="s">
        <v>151</v>
      </c>
      <c r="C7" s="8"/>
      <c r="D7" s="8"/>
      <c r="E7" s="8"/>
      <c r="F7" s="8"/>
      <c r="G7" s="8"/>
      <c r="H7" s="106"/>
      <c r="I7" s="106"/>
      <c r="J7" s="106"/>
      <c r="K7" s="106"/>
      <c r="L7" s="106"/>
      <c r="M7" s="106"/>
      <c r="N7" s="106"/>
      <c r="O7" s="106"/>
      <c r="P7" s="106"/>
      <c r="Q7" s="106"/>
      <c r="R7" s="8"/>
      <c r="S7" s="8"/>
      <c r="T7" s="8"/>
      <c r="U7" s="8"/>
      <c r="V7" s="8"/>
      <c r="W7" s="8"/>
      <c r="X7" s="8"/>
      <c r="Y7" s="8"/>
      <c r="Z7" s="8"/>
      <c r="AA7" s="8"/>
      <c r="AB7" s="8"/>
      <c r="AC7" s="8"/>
      <c r="AD7" s="8"/>
      <c r="AE7" s="8"/>
      <c r="AF7" s="8"/>
      <c r="AG7" s="8"/>
      <c r="AH7" s="30" t="s">
        <v>25</v>
      </c>
      <c r="AI7" s="31"/>
      <c r="AJ7" s="32"/>
      <c r="AK7" s="32"/>
      <c r="AL7" s="32"/>
      <c r="AM7" s="32"/>
      <c r="AN7" s="32"/>
      <c r="AO7" s="32"/>
      <c r="AP7" s="32"/>
      <c r="AQ7" s="32"/>
      <c r="AR7" s="32"/>
      <c r="AS7" s="32"/>
      <c r="AT7" s="32"/>
      <c r="AU7" s="32"/>
      <c r="AV7" s="32"/>
      <c r="AW7" s="33"/>
      <c r="AX7" s="9"/>
    </row>
    <row r="8" spans="1:50" ht="38.25" customHeight="1">
      <c r="A8" s="7"/>
      <c r="B8" s="8"/>
      <c r="C8" s="8"/>
      <c r="D8" s="34" t="s">
        <v>32</v>
      </c>
      <c r="E8" s="98" t="s">
        <v>152</v>
      </c>
      <c r="F8" s="7"/>
      <c r="G8" s="34" t="s">
        <v>153</v>
      </c>
      <c r="H8" s="137" t="s">
        <v>42</v>
      </c>
      <c r="I8" s="138" t="s">
        <v>54</v>
      </c>
      <c r="J8" s="138" t="s">
        <v>55</v>
      </c>
      <c r="K8" s="137" t="s">
        <v>56</v>
      </c>
      <c r="L8" s="137" t="s">
        <v>57</v>
      </c>
      <c r="M8" s="137" t="s">
        <v>15</v>
      </c>
      <c r="N8" s="137" t="s">
        <v>16</v>
      </c>
      <c r="O8" s="137" t="s">
        <v>17</v>
      </c>
      <c r="P8" s="137" t="s">
        <v>58</v>
      </c>
      <c r="Q8" s="137" t="s">
        <v>18</v>
      </c>
      <c r="R8" s="35" t="s">
        <v>19</v>
      </c>
      <c r="S8" s="35" t="s">
        <v>20</v>
      </c>
      <c r="T8" s="35" t="s">
        <v>21</v>
      </c>
      <c r="U8" s="35" t="s">
        <v>22</v>
      </c>
      <c r="V8" s="35" t="s">
        <v>23</v>
      </c>
      <c r="W8" s="35" t="s">
        <v>24</v>
      </c>
      <c r="X8" s="36"/>
      <c r="Y8" s="36"/>
      <c r="Z8" s="36"/>
      <c r="AA8" s="36"/>
      <c r="AB8" s="36"/>
      <c r="AC8" s="36"/>
      <c r="AD8" s="36"/>
      <c r="AE8" s="36"/>
      <c r="AF8" s="36"/>
      <c r="AG8" s="8"/>
      <c r="AH8" s="19"/>
      <c r="AI8" s="37" t="s">
        <v>0</v>
      </c>
      <c r="AJ8" s="38" t="s">
        <v>1</v>
      </c>
      <c r="AK8" s="38" t="s">
        <v>2</v>
      </c>
      <c r="AL8" s="38" t="s">
        <v>3</v>
      </c>
      <c r="AM8" s="38" t="s">
        <v>4</v>
      </c>
      <c r="AN8" s="38" t="s">
        <v>5</v>
      </c>
      <c r="AO8" s="38" t="s">
        <v>6</v>
      </c>
      <c r="AP8" s="38" t="s">
        <v>93</v>
      </c>
      <c r="AQ8" s="38" t="s">
        <v>8</v>
      </c>
      <c r="AR8" s="38" t="s">
        <v>9</v>
      </c>
      <c r="AS8" s="38" t="s">
        <v>10</v>
      </c>
      <c r="AT8" s="38" t="s">
        <v>11</v>
      </c>
      <c r="AU8" s="38" t="s">
        <v>12</v>
      </c>
      <c r="AV8" s="38" t="s">
        <v>13</v>
      </c>
      <c r="AW8" s="39" t="s">
        <v>14</v>
      </c>
      <c r="AX8" s="9"/>
    </row>
    <row r="9" spans="1:50" ht="15">
      <c r="A9" s="7"/>
      <c r="B9" s="8"/>
      <c r="C9" s="8"/>
      <c r="D9" s="8"/>
      <c r="E9" s="8"/>
      <c r="F9" s="7"/>
      <c r="G9" s="40" t="s">
        <v>31</v>
      </c>
      <c r="H9" s="603" t="s">
        <v>154</v>
      </c>
      <c r="I9" s="604"/>
      <c r="J9" s="604"/>
      <c r="K9" s="604"/>
      <c r="L9" s="604"/>
      <c r="M9" s="604"/>
      <c r="N9" s="604"/>
      <c r="O9" s="604"/>
      <c r="P9" s="604"/>
      <c r="Q9" s="604"/>
      <c r="R9" s="604"/>
      <c r="S9" s="604"/>
      <c r="T9" s="604"/>
      <c r="U9" s="604"/>
      <c r="V9" s="604"/>
      <c r="W9" s="604"/>
      <c r="X9" s="8"/>
      <c r="Y9" s="8"/>
      <c r="Z9" s="8"/>
      <c r="AA9" s="8"/>
      <c r="AB9" s="8"/>
      <c r="AC9" s="8"/>
      <c r="AD9" s="8"/>
      <c r="AE9" s="8"/>
      <c r="AF9" s="8"/>
      <c r="AG9" s="8"/>
      <c r="AH9" s="19"/>
      <c r="AI9" s="605" t="s">
        <v>100</v>
      </c>
      <c r="AJ9" s="606"/>
      <c r="AK9" s="606"/>
      <c r="AL9" s="606"/>
      <c r="AM9" s="606"/>
      <c r="AN9" s="606"/>
      <c r="AO9" s="606"/>
      <c r="AP9" s="606"/>
      <c r="AQ9" s="606"/>
      <c r="AR9" s="606"/>
      <c r="AS9" s="606"/>
      <c r="AT9" s="606"/>
      <c r="AU9" s="606"/>
      <c r="AV9" s="606"/>
      <c r="AW9" s="607"/>
      <c r="AX9" s="9"/>
    </row>
    <row r="10" spans="1:50" ht="19.5">
      <c r="A10" s="7"/>
      <c r="B10" s="614" t="s">
        <v>155</v>
      </c>
      <c r="C10" s="615"/>
      <c r="D10" s="41">
        <v>65</v>
      </c>
      <c r="E10" s="42" t="s">
        <v>59</v>
      </c>
      <c r="F10" s="22"/>
      <c r="G10" s="43">
        <v>1.39</v>
      </c>
      <c r="H10" s="44">
        <v>0.723</v>
      </c>
      <c r="I10" s="13">
        <v>14.4</v>
      </c>
      <c r="J10" s="13"/>
      <c r="K10" s="13"/>
      <c r="L10" s="13"/>
      <c r="M10" s="13"/>
      <c r="N10" s="13"/>
      <c r="O10" s="13"/>
      <c r="P10" s="13"/>
      <c r="Q10" s="13"/>
      <c r="R10" s="63"/>
      <c r="S10" s="63"/>
      <c r="T10" s="63"/>
      <c r="U10" s="63"/>
      <c r="V10" s="63"/>
      <c r="W10" s="63"/>
      <c r="X10" s="134"/>
      <c r="Y10" s="45"/>
      <c r="Z10" s="45"/>
      <c r="AA10" s="45"/>
      <c r="AB10" s="45"/>
      <c r="AC10" s="45"/>
      <c r="AD10" s="45"/>
      <c r="AE10" s="45"/>
      <c r="AF10" s="45"/>
      <c r="AG10" s="8"/>
      <c r="AH10" s="46" t="str">
        <f aca="true" t="shared" si="0" ref="AH10:AH16">B10</f>
        <v>Ácido nítrico</v>
      </c>
      <c r="AI10" s="64">
        <f aca="true" t="shared" si="1" ref="AI10:AI16">I10/14.007/100</f>
        <v>0.010280573998714928</v>
      </c>
      <c r="AJ10" s="50">
        <f aca="true" t="shared" si="2" ref="AJ10:AJ16">J10/14.007/100</f>
        <v>0</v>
      </c>
      <c r="AK10" s="50">
        <f aca="true" t="shared" si="3" ref="AK10:AK16">K10*0.4364/30.974/100</f>
        <v>0</v>
      </c>
      <c r="AL10" s="50">
        <f aca="true" t="shared" si="4" ref="AL10:AL16">L10*0.83/39.1/100</f>
        <v>0</v>
      </c>
      <c r="AM10" s="50">
        <f aca="true" t="shared" si="5" ref="AM10:AM16">M10*0.715/40.08/100</f>
        <v>0</v>
      </c>
      <c r="AN10" s="50">
        <f aca="true" t="shared" si="6" ref="AN10:AN16">N10*0.603/24.312/100</f>
        <v>0</v>
      </c>
      <c r="AO10" s="50">
        <f aca="true" t="shared" si="7" ref="AO10:AO16">O10/22.9898/100</f>
        <v>0</v>
      </c>
      <c r="AP10" s="50">
        <f aca="true" t="shared" si="8" ref="AP10:AP16">P10*0.4/32/100</f>
        <v>0</v>
      </c>
      <c r="AQ10" s="50">
        <f aca="true" t="shared" si="9" ref="AQ10:AQ16">Q10/35.453/100</f>
        <v>0</v>
      </c>
      <c r="AR10" s="50">
        <f aca="true" t="shared" si="10" ref="AR10:AR16">R10/55.85/100</f>
        <v>0</v>
      </c>
      <c r="AS10" s="50">
        <f aca="true" t="shared" si="11" ref="AS10:AS16">S10/10.8/100</f>
        <v>0</v>
      </c>
      <c r="AT10" s="50">
        <f aca="true" t="shared" si="12" ref="AT10:AT16">T10/63.55/100</f>
        <v>0</v>
      </c>
      <c r="AU10" s="50">
        <f aca="true" t="shared" si="13" ref="AU10:AU16">U10/65.38/100</f>
        <v>0</v>
      </c>
      <c r="AV10" s="50">
        <f aca="true" t="shared" si="14" ref="AV10:AV16">V10/54.94/100</f>
        <v>0</v>
      </c>
      <c r="AW10" s="65">
        <f aca="true" t="shared" si="15" ref="AW10:AW16">W10/95.95/100</f>
        <v>0</v>
      </c>
      <c r="AX10" s="9"/>
    </row>
    <row r="11" spans="1:50" ht="19.5">
      <c r="A11" s="7"/>
      <c r="B11" s="616" t="s">
        <v>156</v>
      </c>
      <c r="C11" s="617"/>
      <c r="D11" s="47">
        <v>85</v>
      </c>
      <c r="E11" s="42" t="s">
        <v>60</v>
      </c>
      <c r="F11" s="22"/>
      <c r="G11" s="48">
        <v>1.689</v>
      </c>
      <c r="H11" s="49">
        <v>1.431</v>
      </c>
      <c r="I11" s="49"/>
      <c r="J11" s="66"/>
      <c r="K11" s="66">
        <v>61.5</v>
      </c>
      <c r="L11" s="66"/>
      <c r="M11" s="66"/>
      <c r="N11" s="66"/>
      <c r="O11" s="66"/>
      <c r="P11" s="66"/>
      <c r="Q11" s="66"/>
      <c r="R11" s="66"/>
      <c r="S11" s="67"/>
      <c r="T11" s="67"/>
      <c r="U11" s="67"/>
      <c r="V11" s="67"/>
      <c r="W11" s="67"/>
      <c r="X11" s="131"/>
      <c r="Y11" s="45"/>
      <c r="Z11" s="45"/>
      <c r="AA11" s="45"/>
      <c r="AB11" s="45"/>
      <c r="AC11" s="45"/>
      <c r="AD11" s="45"/>
      <c r="AE11" s="45"/>
      <c r="AF11" s="45"/>
      <c r="AG11" s="8"/>
      <c r="AH11" s="46" t="str">
        <f t="shared" si="0"/>
        <v>Ácido fosfórico</v>
      </c>
      <c r="AI11" s="64">
        <f t="shared" si="1"/>
        <v>0</v>
      </c>
      <c r="AJ11" s="50">
        <f t="shared" si="2"/>
        <v>0</v>
      </c>
      <c r="AK11" s="50">
        <f t="shared" si="3"/>
        <v>0.008664880222121779</v>
      </c>
      <c r="AL11" s="50">
        <f t="shared" si="4"/>
        <v>0</v>
      </c>
      <c r="AM11" s="50">
        <f t="shared" si="5"/>
        <v>0</v>
      </c>
      <c r="AN11" s="50">
        <f t="shared" si="6"/>
        <v>0</v>
      </c>
      <c r="AO11" s="50">
        <f t="shared" si="7"/>
        <v>0</v>
      </c>
      <c r="AP11" s="50">
        <f t="shared" si="8"/>
        <v>0</v>
      </c>
      <c r="AQ11" s="50">
        <f t="shared" si="9"/>
        <v>0</v>
      </c>
      <c r="AR11" s="50">
        <f t="shared" si="10"/>
        <v>0</v>
      </c>
      <c r="AS11" s="50">
        <f t="shared" si="11"/>
        <v>0</v>
      </c>
      <c r="AT11" s="50">
        <f t="shared" si="12"/>
        <v>0</v>
      </c>
      <c r="AU11" s="50">
        <f t="shared" si="13"/>
        <v>0</v>
      </c>
      <c r="AV11" s="50">
        <f t="shared" si="14"/>
        <v>0</v>
      </c>
      <c r="AW11" s="65">
        <f t="shared" si="15"/>
        <v>0</v>
      </c>
      <c r="AX11" s="9"/>
    </row>
    <row r="12" spans="1:50" ht="19.5">
      <c r="A12" s="7"/>
      <c r="B12" s="614" t="s">
        <v>157</v>
      </c>
      <c r="C12" s="615"/>
      <c r="D12" s="51">
        <v>96</v>
      </c>
      <c r="E12" s="42" t="s">
        <v>61</v>
      </c>
      <c r="F12" s="22"/>
      <c r="G12" s="43">
        <v>1.84</v>
      </c>
      <c r="H12" s="52">
        <v>0.475</v>
      </c>
      <c r="I12" s="13"/>
      <c r="J12" s="13"/>
      <c r="K12" s="13"/>
      <c r="L12" s="13"/>
      <c r="M12" s="13"/>
      <c r="N12" s="13"/>
      <c r="O12" s="13"/>
      <c r="P12" s="13">
        <v>78.4</v>
      </c>
      <c r="Q12" s="13"/>
      <c r="R12" s="63"/>
      <c r="S12" s="63"/>
      <c r="T12" s="63"/>
      <c r="U12" s="63"/>
      <c r="V12" s="63"/>
      <c r="W12" s="63"/>
      <c r="X12" s="134"/>
      <c r="Y12" s="45"/>
      <c r="Z12" s="45"/>
      <c r="AA12" s="45"/>
      <c r="AB12" s="45"/>
      <c r="AC12" s="45"/>
      <c r="AD12" s="45"/>
      <c r="AE12" s="45"/>
      <c r="AF12" s="45"/>
      <c r="AG12" s="8"/>
      <c r="AH12" s="46" t="str">
        <f t="shared" si="0"/>
        <v>Ácido sulfúrico</v>
      </c>
      <c r="AI12" s="64">
        <f t="shared" si="1"/>
        <v>0</v>
      </c>
      <c r="AJ12" s="50">
        <f t="shared" si="2"/>
        <v>0</v>
      </c>
      <c r="AK12" s="50">
        <f t="shared" si="3"/>
        <v>0</v>
      </c>
      <c r="AL12" s="50">
        <f t="shared" si="4"/>
        <v>0</v>
      </c>
      <c r="AM12" s="50">
        <f t="shared" si="5"/>
        <v>0</v>
      </c>
      <c r="AN12" s="50">
        <f t="shared" si="6"/>
        <v>0</v>
      </c>
      <c r="AO12" s="50">
        <f t="shared" si="7"/>
        <v>0</v>
      </c>
      <c r="AP12" s="50">
        <f t="shared" si="8"/>
        <v>0.009800000000000001</v>
      </c>
      <c r="AQ12" s="50">
        <f t="shared" si="9"/>
        <v>0</v>
      </c>
      <c r="AR12" s="50">
        <f t="shared" si="10"/>
        <v>0</v>
      </c>
      <c r="AS12" s="50">
        <f t="shared" si="11"/>
        <v>0</v>
      </c>
      <c r="AT12" s="50">
        <f t="shared" si="12"/>
        <v>0</v>
      </c>
      <c r="AU12" s="50">
        <f t="shared" si="13"/>
        <v>0</v>
      </c>
      <c r="AV12" s="50">
        <f t="shared" si="14"/>
        <v>0</v>
      </c>
      <c r="AW12" s="65">
        <f t="shared" si="15"/>
        <v>0</v>
      </c>
      <c r="AX12" s="9"/>
    </row>
    <row r="13" spans="1:50" ht="15.75">
      <c r="A13" s="7"/>
      <c r="B13" s="616" t="s">
        <v>158</v>
      </c>
      <c r="C13" s="617"/>
      <c r="D13" s="47">
        <v>36.5</v>
      </c>
      <c r="E13" s="42" t="s">
        <v>30</v>
      </c>
      <c r="F13" s="22"/>
      <c r="G13" s="48">
        <v>1.186</v>
      </c>
      <c r="H13" s="49">
        <v>0.5</v>
      </c>
      <c r="I13" s="49"/>
      <c r="J13" s="66"/>
      <c r="K13" s="66"/>
      <c r="L13" s="66"/>
      <c r="M13" s="66"/>
      <c r="N13" s="66"/>
      <c r="O13" s="66"/>
      <c r="P13" s="66"/>
      <c r="Q13" s="66">
        <v>35.5</v>
      </c>
      <c r="R13" s="66"/>
      <c r="S13" s="67"/>
      <c r="T13" s="67"/>
      <c r="U13" s="67"/>
      <c r="V13" s="67"/>
      <c r="W13" s="67"/>
      <c r="X13" s="131"/>
      <c r="Y13" s="45"/>
      <c r="Z13" s="45"/>
      <c r="AA13" s="45"/>
      <c r="AB13" s="45"/>
      <c r="AC13" s="45"/>
      <c r="AD13" s="45"/>
      <c r="AE13" s="45"/>
      <c r="AF13" s="45"/>
      <c r="AG13" s="8"/>
      <c r="AH13" s="46" t="str">
        <f t="shared" si="0"/>
        <v>Ácido clorhídrico</v>
      </c>
      <c r="AI13" s="64">
        <f t="shared" si="1"/>
        <v>0</v>
      </c>
      <c r="AJ13" s="50">
        <f t="shared" si="2"/>
        <v>0</v>
      </c>
      <c r="AK13" s="50">
        <f t="shared" si="3"/>
        <v>0</v>
      </c>
      <c r="AL13" s="50">
        <f t="shared" si="4"/>
        <v>0</v>
      </c>
      <c r="AM13" s="50">
        <f t="shared" si="5"/>
        <v>0</v>
      </c>
      <c r="AN13" s="50">
        <f t="shared" si="6"/>
        <v>0</v>
      </c>
      <c r="AO13" s="50">
        <f t="shared" si="7"/>
        <v>0</v>
      </c>
      <c r="AP13" s="50">
        <f t="shared" si="8"/>
        <v>0</v>
      </c>
      <c r="AQ13" s="50">
        <f t="shared" si="9"/>
        <v>0.010013256988125123</v>
      </c>
      <c r="AR13" s="50">
        <f t="shared" si="10"/>
        <v>0</v>
      </c>
      <c r="AS13" s="50">
        <f t="shared" si="11"/>
        <v>0</v>
      </c>
      <c r="AT13" s="50">
        <f t="shared" si="12"/>
        <v>0</v>
      </c>
      <c r="AU13" s="50">
        <f t="shared" si="13"/>
        <v>0</v>
      </c>
      <c r="AV13" s="50">
        <f t="shared" si="14"/>
        <v>0</v>
      </c>
      <c r="AW13" s="65">
        <f t="shared" si="15"/>
        <v>0</v>
      </c>
      <c r="AX13" s="9"/>
    </row>
    <row r="14" spans="1:50" ht="15.75">
      <c r="A14" s="7"/>
      <c r="B14" s="620" t="s">
        <v>159</v>
      </c>
      <c r="C14" s="620"/>
      <c r="D14" s="47"/>
      <c r="E14" s="42" t="s">
        <v>89</v>
      </c>
      <c r="F14" s="22"/>
      <c r="G14" s="43"/>
      <c r="H14" s="52"/>
      <c r="I14" s="44"/>
      <c r="J14" s="13"/>
      <c r="K14" s="13"/>
      <c r="L14" s="13"/>
      <c r="M14" s="13"/>
      <c r="N14" s="13"/>
      <c r="O14" s="13"/>
      <c r="P14" s="13"/>
      <c r="Q14" s="13"/>
      <c r="R14" s="13"/>
      <c r="S14" s="63"/>
      <c r="T14" s="63"/>
      <c r="U14" s="63"/>
      <c r="V14" s="63"/>
      <c r="W14" s="63"/>
      <c r="X14" s="131"/>
      <c r="Y14" s="45"/>
      <c r="Z14" s="45"/>
      <c r="AA14" s="45"/>
      <c r="AB14" s="45"/>
      <c r="AC14" s="45"/>
      <c r="AD14" s="45"/>
      <c r="AE14" s="45"/>
      <c r="AF14" s="45"/>
      <c r="AG14" s="8"/>
      <c r="AH14" s="46" t="str">
        <f t="shared" si="0"/>
        <v>Hidróxido potásico</v>
      </c>
      <c r="AI14" s="64">
        <f t="shared" si="1"/>
        <v>0</v>
      </c>
      <c r="AJ14" s="50">
        <f t="shared" si="2"/>
        <v>0</v>
      </c>
      <c r="AK14" s="50">
        <f t="shared" si="3"/>
        <v>0</v>
      </c>
      <c r="AL14" s="50">
        <f t="shared" si="4"/>
        <v>0</v>
      </c>
      <c r="AM14" s="50">
        <f t="shared" si="5"/>
        <v>0</v>
      </c>
      <c r="AN14" s="50">
        <f t="shared" si="6"/>
        <v>0</v>
      </c>
      <c r="AO14" s="50">
        <f t="shared" si="7"/>
        <v>0</v>
      </c>
      <c r="AP14" s="50">
        <f t="shared" si="8"/>
        <v>0</v>
      </c>
      <c r="AQ14" s="50">
        <f t="shared" si="9"/>
        <v>0</v>
      </c>
      <c r="AR14" s="50">
        <f t="shared" si="10"/>
        <v>0</v>
      </c>
      <c r="AS14" s="50">
        <f t="shared" si="11"/>
        <v>0</v>
      </c>
      <c r="AT14" s="50">
        <f t="shared" si="12"/>
        <v>0</v>
      </c>
      <c r="AU14" s="50">
        <f t="shared" si="13"/>
        <v>0</v>
      </c>
      <c r="AV14" s="50">
        <f t="shared" si="14"/>
        <v>0</v>
      </c>
      <c r="AW14" s="65">
        <f t="shared" si="15"/>
        <v>0</v>
      </c>
      <c r="AX14" s="9"/>
    </row>
    <row r="15" spans="1:50" ht="15.75">
      <c r="A15" s="7"/>
      <c r="B15" s="621" t="s">
        <v>160</v>
      </c>
      <c r="C15" s="621"/>
      <c r="D15" s="130"/>
      <c r="E15" s="42" t="s">
        <v>90</v>
      </c>
      <c r="F15" s="22"/>
      <c r="G15" s="48"/>
      <c r="H15" s="49"/>
      <c r="I15" s="49"/>
      <c r="J15" s="66"/>
      <c r="K15" s="66"/>
      <c r="L15" s="66"/>
      <c r="M15" s="66"/>
      <c r="N15" s="66"/>
      <c r="O15" s="66"/>
      <c r="P15" s="66"/>
      <c r="Q15" s="66"/>
      <c r="R15" s="66"/>
      <c r="S15" s="67"/>
      <c r="T15" s="67"/>
      <c r="U15" s="67"/>
      <c r="V15" s="67"/>
      <c r="W15" s="67"/>
      <c r="X15" s="131"/>
      <c r="Y15" s="45"/>
      <c r="Z15" s="45"/>
      <c r="AA15" s="45"/>
      <c r="AB15" s="45"/>
      <c r="AC15" s="45"/>
      <c r="AD15" s="45"/>
      <c r="AE15" s="45"/>
      <c r="AF15" s="45"/>
      <c r="AG15" s="8"/>
      <c r="AH15" s="46" t="str">
        <f t="shared" si="0"/>
        <v>Hidróxido sódico</v>
      </c>
      <c r="AI15" s="64">
        <f t="shared" si="1"/>
        <v>0</v>
      </c>
      <c r="AJ15" s="50">
        <f t="shared" si="2"/>
        <v>0</v>
      </c>
      <c r="AK15" s="50">
        <f t="shared" si="3"/>
        <v>0</v>
      </c>
      <c r="AL15" s="50">
        <f t="shared" si="4"/>
        <v>0</v>
      </c>
      <c r="AM15" s="50">
        <f t="shared" si="5"/>
        <v>0</v>
      </c>
      <c r="AN15" s="50">
        <f t="shared" si="6"/>
        <v>0</v>
      </c>
      <c r="AO15" s="50">
        <f t="shared" si="7"/>
        <v>0</v>
      </c>
      <c r="AP15" s="50">
        <f t="shared" si="8"/>
        <v>0</v>
      </c>
      <c r="AQ15" s="50">
        <f t="shared" si="9"/>
        <v>0</v>
      </c>
      <c r="AR15" s="50">
        <f t="shared" si="10"/>
        <v>0</v>
      </c>
      <c r="AS15" s="50">
        <f t="shared" si="11"/>
        <v>0</v>
      </c>
      <c r="AT15" s="50">
        <f t="shared" si="12"/>
        <v>0</v>
      </c>
      <c r="AU15" s="50">
        <f t="shared" si="13"/>
        <v>0</v>
      </c>
      <c r="AV15" s="50">
        <f t="shared" si="14"/>
        <v>0</v>
      </c>
      <c r="AW15" s="65">
        <f t="shared" si="15"/>
        <v>0</v>
      </c>
      <c r="AX15" s="9"/>
    </row>
    <row r="16" spans="1:50" ht="15.75">
      <c r="A16" s="7"/>
      <c r="B16" s="620" t="s">
        <v>161</v>
      </c>
      <c r="C16" s="620"/>
      <c r="D16" s="47"/>
      <c r="E16" s="42"/>
      <c r="F16" s="22"/>
      <c r="G16" s="43"/>
      <c r="H16" s="44"/>
      <c r="I16" s="44"/>
      <c r="J16" s="13"/>
      <c r="K16" s="13"/>
      <c r="L16" s="13"/>
      <c r="M16" s="13"/>
      <c r="N16" s="13"/>
      <c r="O16" s="13"/>
      <c r="P16" s="13"/>
      <c r="Q16" s="13"/>
      <c r="R16" s="13"/>
      <c r="S16" s="63"/>
      <c r="T16" s="63"/>
      <c r="U16" s="63"/>
      <c r="V16" s="63"/>
      <c r="W16" s="63"/>
      <c r="X16" s="131"/>
      <c r="Y16" s="45"/>
      <c r="Z16" s="45"/>
      <c r="AA16" s="45"/>
      <c r="AB16" s="45"/>
      <c r="AC16" s="45"/>
      <c r="AD16" s="45"/>
      <c r="AE16" s="45"/>
      <c r="AF16" s="45"/>
      <c r="AG16" s="8"/>
      <c r="AH16" s="46" t="str">
        <f t="shared" si="0"/>
        <v>Nuevo ácido/base</v>
      </c>
      <c r="AI16" s="64">
        <f t="shared" si="1"/>
        <v>0</v>
      </c>
      <c r="AJ16" s="50">
        <f t="shared" si="2"/>
        <v>0</v>
      </c>
      <c r="AK16" s="50">
        <f t="shared" si="3"/>
        <v>0</v>
      </c>
      <c r="AL16" s="50">
        <f t="shared" si="4"/>
        <v>0</v>
      </c>
      <c r="AM16" s="50">
        <f t="shared" si="5"/>
        <v>0</v>
      </c>
      <c r="AN16" s="50">
        <f t="shared" si="6"/>
        <v>0</v>
      </c>
      <c r="AO16" s="50">
        <f t="shared" si="7"/>
        <v>0</v>
      </c>
      <c r="AP16" s="50">
        <f t="shared" si="8"/>
        <v>0</v>
      </c>
      <c r="AQ16" s="50">
        <f t="shared" si="9"/>
        <v>0</v>
      </c>
      <c r="AR16" s="50">
        <f t="shared" si="10"/>
        <v>0</v>
      </c>
      <c r="AS16" s="50">
        <f t="shared" si="11"/>
        <v>0</v>
      </c>
      <c r="AT16" s="50">
        <f t="shared" si="12"/>
        <v>0</v>
      </c>
      <c r="AU16" s="50">
        <f t="shared" si="13"/>
        <v>0</v>
      </c>
      <c r="AV16" s="50">
        <f t="shared" si="14"/>
        <v>0</v>
      </c>
      <c r="AW16" s="65">
        <f t="shared" si="15"/>
        <v>0</v>
      </c>
      <c r="AX16" s="9"/>
    </row>
    <row r="17" spans="1:50" ht="15.75" customHeight="1">
      <c r="A17" s="7"/>
      <c r="B17" s="53"/>
      <c r="C17" s="53"/>
      <c r="D17" s="53"/>
      <c r="E17" s="54"/>
      <c r="F17" s="22"/>
      <c r="G17" s="53"/>
      <c r="H17" s="55"/>
      <c r="I17" s="55"/>
      <c r="J17" s="56"/>
      <c r="K17" s="56"/>
      <c r="L17" s="56"/>
      <c r="M17" s="56"/>
      <c r="N17" s="56"/>
      <c r="O17" s="56"/>
      <c r="P17" s="57"/>
      <c r="Q17" s="57"/>
      <c r="R17" s="55"/>
      <c r="S17" s="55"/>
      <c r="T17" s="55"/>
      <c r="U17" s="55"/>
      <c r="V17" s="55"/>
      <c r="W17" s="55"/>
      <c r="X17" s="104"/>
      <c r="Y17" s="8"/>
      <c r="Z17" s="8"/>
      <c r="AA17" s="8"/>
      <c r="AB17" s="8"/>
      <c r="AC17" s="8"/>
      <c r="AD17" s="8"/>
      <c r="AE17" s="8"/>
      <c r="AF17" s="8"/>
      <c r="AG17" s="8"/>
      <c r="AH17" s="18"/>
      <c r="AI17" s="37"/>
      <c r="AJ17" s="38"/>
      <c r="AK17" s="38"/>
      <c r="AL17" s="38"/>
      <c r="AM17" s="38"/>
      <c r="AN17" s="38"/>
      <c r="AO17" s="38"/>
      <c r="AP17" s="38"/>
      <c r="AQ17" s="38"/>
      <c r="AR17" s="38"/>
      <c r="AS17" s="38"/>
      <c r="AT17" s="38"/>
      <c r="AU17" s="38"/>
      <c r="AV17" s="38"/>
      <c r="AW17" s="39"/>
      <c r="AX17" s="9"/>
    </row>
    <row r="18" spans="1:50" s="1" customFormat="1" ht="24" customHeight="1">
      <c r="A18" s="4"/>
      <c r="B18" s="619" t="s">
        <v>162</v>
      </c>
      <c r="C18" s="619"/>
      <c r="D18" s="619"/>
      <c r="E18" s="133"/>
      <c r="F18" s="5"/>
      <c r="G18" s="58"/>
      <c r="H18" s="59" t="s">
        <v>40</v>
      </c>
      <c r="I18" s="60" t="s">
        <v>54</v>
      </c>
      <c r="J18" s="60" t="s">
        <v>55</v>
      </c>
      <c r="K18" s="35" t="s">
        <v>56</v>
      </c>
      <c r="L18" s="35" t="s">
        <v>57</v>
      </c>
      <c r="M18" s="35" t="s">
        <v>15</v>
      </c>
      <c r="N18" s="35" t="s">
        <v>16</v>
      </c>
      <c r="O18" s="35" t="s">
        <v>17</v>
      </c>
      <c r="P18" s="35" t="s">
        <v>58</v>
      </c>
      <c r="Q18" s="59" t="s">
        <v>18</v>
      </c>
      <c r="R18" s="59" t="s">
        <v>19</v>
      </c>
      <c r="S18" s="59" t="s">
        <v>20</v>
      </c>
      <c r="T18" s="59" t="s">
        <v>21</v>
      </c>
      <c r="U18" s="59" t="s">
        <v>22</v>
      </c>
      <c r="V18" s="59" t="s">
        <v>23</v>
      </c>
      <c r="W18" s="59" t="s">
        <v>24</v>
      </c>
      <c r="X18" s="36"/>
      <c r="Y18" s="36"/>
      <c r="Z18" s="36"/>
      <c r="AA18" s="36"/>
      <c r="AB18" s="36"/>
      <c r="AC18" s="36"/>
      <c r="AD18" s="36"/>
      <c r="AE18" s="36"/>
      <c r="AF18" s="36"/>
      <c r="AG18" s="3"/>
      <c r="AH18" s="61" t="s">
        <v>26</v>
      </c>
      <c r="AI18" s="37" t="s">
        <v>0</v>
      </c>
      <c r="AJ18" s="38" t="s">
        <v>1</v>
      </c>
      <c r="AK18" s="38" t="s">
        <v>2</v>
      </c>
      <c r="AL18" s="38" t="s">
        <v>3</v>
      </c>
      <c r="AM18" s="38" t="s">
        <v>4</v>
      </c>
      <c r="AN18" s="38" t="s">
        <v>5</v>
      </c>
      <c r="AO18" s="38" t="s">
        <v>6</v>
      </c>
      <c r="AP18" s="38" t="s">
        <v>93</v>
      </c>
      <c r="AQ18" s="38" t="s">
        <v>8</v>
      </c>
      <c r="AR18" s="38" t="s">
        <v>9</v>
      </c>
      <c r="AS18" s="38" t="s">
        <v>10</v>
      </c>
      <c r="AT18" s="38" t="s">
        <v>11</v>
      </c>
      <c r="AU18" s="38" t="s">
        <v>12</v>
      </c>
      <c r="AV18" s="38" t="s">
        <v>13</v>
      </c>
      <c r="AW18" s="39" t="s">
        <v>14</v>
      </c>
      <c r="AX18" s="2"/>
    </row>
    <row r="19" spans="1:50" ht="18.75" customHeight="1">
      <c r="A19" s="7"/>
      <c r="B19" s="614" t="s">
        <v>165</v>
      </c>
      <c r="C19" s="618"/>
      <c r="D19" s="615"/>
      <c r="E19" s="62"/>
      <c r="F19" s="22"/>
      <c r="G19" s="62"/>
      <c r="H19" s="44"/>
      <c r="I19" s="13"/>
      <c r="J19" s="13"/>
      <c r="K19" s="13"/>
      <c r="L19" s="13"/>
      <c r="M19" s="13"/>
      <c r="N19" s="13"/>
      <c r="O19" s="13"/>
      <c r="P19" s="13"/>
      <c r="Q19" s="13"/>
      <c r="R19" s="63"/>
      <c r="S19" s="63"/>
      <c r="T19" s="63"/>
      <c r="U19" s="63"/>
      <c r="V19" s="63"/>
      <c r="W19" s="63"/>
      <c r="X19" s="14"/>
      <c r="Y19" s="14"/>
      <c r="Z19" s="14"/>
      <c r="AA19" s="14"/>
      <c r="AB19" s="14"/>
      <c r="AC19" s="14"/>
      <c r="AD19" s="14"/>
      <c r="AE19" s="14"/>
      <c r="AF19" s="14"/>
      <c r="AG19" s="8"/>
      <c r="AH19" s="46" t="str">
        <f>B19</f>
        <v>Fertilizante  1</v>
      </c>
      <c r="AI19" s="64">
        <f aca="true" t="shared" si="16" ref="AI19:AJ21">I19/14.007/100</f>
        <v>0</v>
      </c>
      <c r="AJ19" s="50">
        <f t="shared" si="16"/>
        <v>0</v>
      </c>
      <c r="AK19" s="50">
        <f>K19*0.4364/30.974/100</f>
        <v>0</v>
      </c>
      <c r="AL19" s="50">
        <f>L19*0.83/39.1/100</f>
        <v>0</v>
      </c>
      <c r="AM19" s="50">
        <f>M19*0.715/40.08/100</f>
        <v>0</v>
      </c>
      <c r="AN19" s="50">
        <f>N19*0.603/24.312/100</f>
        <v>0</v>
      </c>
      <c r="AO19" s="50">
        <f>O19/22.9898/100</f>
        <v>0</v>
      </c>
      <c r="AP19" s="50">
        <f>P19*0.4/32/100</f>
        <v>0</v>
      </c>
      <c r="AQ19" s="50">
        <f>Q19/35.453/100</f>
        <v>0</v>
      </c>
      <c r="AR19" s="50">
        <f>R19/55.85/100</f>
        <v>0</v>
      </c>
      <c r="AS19" s="50">
        <f>S19/10.8/100</f>
        <v>0</v>
      </c>
      <c r="AT19" s="50">
        <f>T19/63.55/100</f>
        <v>0</v>
      </c>
      <c r="AU19" s="50">
        <f>U19/65.38/100</f>
        <v>0</v>
      </c>
      <c r="AV19" s="50">
        <f>V19/54.94/100</f>
        <v>0</v>
      </c>
      <c r="AW19" s="65">
        <f>W19/95.95/100</f>
        <v>0</v>
      </c>
      <c r="AX19" s="9"/>
    </row>
    <row r="20" spans="1:50" ht="15.75">
      <c r="A20" s="7"/>
      <c r="B20" s="614" t="s">
        <v>166</v>
      </c>
      <c r="C20" s="618"/>
      <c r="D20" s="615"/>
      <c r="E20" s="62"/>
      <c r="F20" s="22"/>
      <c r="G20" s="62"/>
      <c r="H20" s="49"/>
      <c r="I20" s="66"/>
      <c r="J20" s="66"/>
      <c r="K20" s="66"/>
      <c r="L20" s="66"/>
      <c r="M20" s="66"/>
      <c r="N20" s="66"/>
      <c r="O20" s="66"/>
      <c r="P20" s="66"/>
      <c r="Q20" s="66"/>
      <c r="R20" s="67"/>
      <c r="S20" s="67"/>
      <c r="T20" s="67"/>
      <c r="U20" s="67"/>
      <c r="V20" s="67"/>
      <c r="W20" s="67"/>
      <c r="X20" s="14"/>
      <c r="Y20" s="14"/>
      <c r="Z20" s="14"/>
      <c r="AA20" s="14"/>
      <c r="AB20" s="14"/>
      <c r="AC20" s="14"/>
      <c r="AD20" s="14"/>
      <c r="AE20" s="14"/>
      <c r="AF20" s="14"/>
      <c r="AG20" s="8"/>
      <c r="AH20" s="46" t="str">
        <f>B20</f>
        <v>Fertilizante  2</v>
      </c>
      <c r="AI20" s="64">
        <f t="shared" si="16"/>
        <v>0</v>
      </c>
      <c r="AJ20" s="50">
        <f t="shared" si="16"/>
        <v>0</v>
      </c>
      <c r="AK20" s="50">
        <f>K20*0.4364/30.974/100</f>
        <v>0</v>
      </c>
      <c r="AL20" s="50">
        <f>L20*0.83/39.1/100</f>
        <v>0</v>
      </c>
      <c r="AM20" s="50">
        <f>M20*0.715/40.08/100</f>
        <v>0</v>
      </c>
      <c r="AN20" s="50">
        <f>N20*0.603/24.312/100</f>
        <v>0</v>
      </c>
      <c r="AO20" s="50">
        <f>O20/22.9898/100</f>
        <v>0</v>
      </c>
      <c r="AP20" s="50">
        <f>P20*0.4/32/100</f>
        <v>0</v>
      </c>
      <c r="AQ20" s="50">
        <f>Q20/35.453/100</f>
        <v>0</v>
      </c>
      <c r="AR20" s="50">
        <f>R20/55.85/100</f>
        <v>0</v>
      </c>
      <c r="AS20" s="50">
        <f>S20/10.8/100</f>
        <v>0</v>
      </c>
      <c r="AT20" s="50">
        <f>T20/63.55/100</f>
        <v>0</v>
      </c>
      <c r="AU20" s="50">
        <f>U20/65.38/100</f>
        <v>0</v>
      </c>
      <c r="AV20" s="50">
        <f>V20/54.94/100</f>
        <v>0</v>
      </c>
      <c r="AW20" s="65">
        <f>W20/95.95/100</f>
        <v>0</v>
      </c>
      <c r="AX20" s="9"/>
    </row>
    <row r="21" spans="1:50" ht="15.75">
      <c r="A21" s="7"/>
      <c r="B21" s="614" t="s">
        <v>167</v>
      </c>
      <c r="C21" s="618"/>
      <c r="D21" s="615"/>
      <c r="E21" s="68"/>
      <c r="F21" s="22"/>
      <c r="G21" s="62"/>
      <c r="H21" s="44"/>
      <c r="I21" s="13"/>
      <c r="J21" s="13"/>
      <c r="K21" s="13"/>
      <c r="L21" s="13"/>
      <c r="M21" s="13"/>
      <c r="N21" s="13"/>
      <c r="O21" s="13"/>
      <c r="P21" s="13"/>
      <c r="Q21" s="13"/>
      <c r="R21" s="63"/>
      <c r="S21" s="63"/>
      <c r="T21" s="63"/>
      <c r="U21" s="63"/>
      <c r="V21" s="63"/>
      <c r="W21" s="63"/>
      <c r="X21" s="14"/>
      <c r="Y21" s="14"/>
      <c r="Z21" s="14"/>
      <c r="AA21" s="14"/>
      <c r="AB21" s="14"/>
      <c r="AC21" s="14"/>
      <c r="AD21" s="14"/>
      <c r="AE21" s="14"/>
      <c r="AF21" s="14"/>
      <c r="AG21" s="8"/>
      <c r="AH21" s="46" t="str">
        <f>B21</f>
        <v>Fertilizante  3</v>
      </c>
      <c r="AI21" s="64">
        <f t="shared" si="16"/>
        <v>0</v>
      </c>
      <c r="AJ21" s="50">
        <f t="shared" si="16"/>
        <v>0</v>
      </c>
      <c r="AK21" s="50">
        <f>K21*0.4364/30.974/100</f>
        <v>0</v>
      </c>
      <c r="AL21" s="50">
        <f>L21*0.83/39.1/100</f>
        <v>0</v>
      </c>
      <c r="AM21" s="50">
        <f>M21*0.715/40.08/100</f>
        <v>0</v>
      </c>
      <c r="AN21" s="50">
        <f>N21*0.603/24.312/100</f>
        <v>0</v>
      </c>
      <c r="AO21" s="50">
        <f>O21/22.9898/100</f>
        <v>0</v>
      </c>
      <c r="AP21" s="50">
        <f>P21*0.4/32/100</f>
        <v>0</v>
      </c>
      <c r="AQ21" s="50">
        <f>Q21/35.453/100</f>
        <v>0</v>
      </c>
      <c r="AR21" s="50">
        <f>R21/55.85/100</f>
        <v>0</v>
      </c>
      <c r="AS21" s="50">
        <f>S21/10.8/100</f>
        <v>0</v>
      </c>
      <c r="AT21" s="50">
        <f>T21/63.55/100</f>
        <v>0</v>
      </c>
      <c r="AU21" s="50">
        <f>U21/65.38/100</f>
        <v>0</v>
      </c>
      <c r="AV21" s="50">
        <f>V21/54.94/100</f>
        <v>0</v>
      </c>
      <c r="AW21" s="65">
        <f>W21/95.95/100</f>
        <v>0</v>
      </c>
      <c r="AX21" s="9"/>
    </row>
    <row r="22" spans="1:50" ht="15.75">
      <c r="A22" s="7"/>
      <c r="B22" s="614" t="s">
        <v>168</v>
      </c>
      <c r="C22" s="618"/>
      <c r="D22" s="615"/>
      <c r="E22" s="68"/>
      <c r="F22" s="22"/>
      <c r="G22" s="62"/>
      <c r="H22" s="49"/>
      <c r="I22" s="66"/>
      <c r="J22" s="66"/>
      <c r="K22" s="66"/>
      <c r="L22" s="66"/>
      <c r="M22" s="66"/>
      <c r="N22" s="66"/>
      <c r="O22" s="66"/>
      <c r="P22" s="66"/>
      <c r="Q22" s="66"/>
      <c r="R22" s="67"/>
      <c r="S22" s="67"/>
      <c r="T22" s="67"/>
      <c r="U22" s="67"/>
      <c r="V22" s="67"/>
      <c r="W22" s="67"/>
      <c r="X22" s="14"/>
      <c r="Y22" s="14"/>
      <c r="Z22" s="14"/>
      <c r="AA22" s="14"/>
      <c r="AB22" s="14"/>
      <c r="AC22" s="14"/>
      <c r="AD22" s="14"/>
      <c r="AE22" s="14"/>
      <c r="AF22" s="14"/>
      <c r="AG22" s="8"/>
      <c r="AH22" s="46" t="str">
        <f>B22</f>
        <v>Fertilizante  4</v>
      </c>
      <c r="AI22" s="64">
        <f>I22/14.007/100</f>
        <v>0</v>
      </c>
      <c r="AJ22" s="50">
        <f>J22/14.007/100</f>
        <v>0</v>
      </c>
      <c r="AK22" s="50">
        <f>K22*0.4364/30.974/100</f>
        <v>0</v>
      </c>
      <c r="AL22" s="50">
        <f>L22*0.83/39.1/100</f>
        <v>0</v>
      </c>
      <c r="AM22" s="50">
        <f>M22*0.715/40.08/100</f>
        <v>0</v>
      </c>
      <c r="AN22" s="50">
        <f>N22*0.603/24.312/100</f>
        <v>0</v>
      </c>
      <c r="AO22" s="50">
        <f>O22/22.9898/100</f>
        <v>0</v>
      </c>
      <c r="AP22" s="50">
        <f>P22*0.4/32/100</f>
        <v>0</v>
      </c>
      <c r="AQ22" s="50">
        <f>Q22/35.453/100</f>
        <v>0</v>
      </c>
      <c r="AR22" s="50">
        <f>R22/55.85/100</f>
        <v>0</v>
      </c>
      <c r="AS22" s="50">
        <f>S22/10.8/100</f>
        <v>0</v>
      </c>
      <c r="AT22" s="50">
        <f>T22/63.55/100</f>
        <v>0</v>
      </c>
      <c r="AU22" s="50">
        <f>U22/65.38/100</f>
        <v>0</v>
      </c>
      <c r="AV22" s="50">
        <f>V22/54.94/100</f>
        <v>0</v>
      </c>
      <c r="AW22" s="65">
        <f>W22/95.95/100</f>
        <v>0</v>
      </c>
      <c r="AX22" s="9"/>
    </row>
    <row r="23" spans="1:50" ht="18">
      <c r="A23" s="7"/>
      <c r="B23" s="630" t="s">
        <v>169</v>
      </c>
      <c r="C23" s="630"/>
      <c r="D23" s="630"/>
      <c r="E23" s="69"/>
      <c r="F23" s="22"/>
      <c r="G23" s="55"/>
      <c r="H23" s="55"/>
      <c r="I23" s="70"/>
      <c r="J23" s="70"/>
      <c r="K23" s="70"/>
      <c r="L23" s="70"/>
      <c r="M23" s="70"/>
      <c r="N23" s="70"/>
      <c r="O23" s="70"/>
      <c r="P23" s="71"/>
      <c r="Q23" s="71"/>
      <c r="R23" s="71"/>
      <c r="S23" s="71"/>
      <c r="T23" s="71"/>
      <c r="U23" s="71"/>
      <c r="V23" s="71"/>
      <c r="W23" s="71"/>
      <c r="X23" s="72"/>
      <c r="Y23" s="72"/>
      <c r="Z23" s="72"/>
      <c r="AA23" s="72"/>
      <c r="AB23" s="72"/>
      <c r="AC23" s="72"/>
      <c r="AD23" s="72"/>
      <c r="AE23" s="72"/>
      <c r="AF23" s="72"/>
      <c r="AG23" s="8"/>
      <c r="AH23" s="30" t="s">
        <v>27</v>
      </c>
      <c r="AI23" s="37"/>
      <c r="AJ23" s="38"/>
      <c r="AK23" s="38"/>
      <c r="AL23" s="38"/>
      <c r="AM23" s="38"/>
      <c r="AN23" s="38"/>
      <c r="AO23" s="38"/>
      <c r="AP23" s="38"/>
      <c r="AQ23" s="38"/>
      <c r="AR23" s="38"/>
      <c r="AS23" s="38"/>
      <c r="AT23" s="38"/>
      <c r="AU23" s="38"/>
      <c r="AV23" s="38"/>
      <c r="AW23" s="39"/>
      <c r="AX23" s="9"/>
    </row>
    <row r="24" spans="1:50" ht="18.75">
      <c r="A24" s="7"/>
      <c r="B24" s="631" t="s">
        <v>170</v>
      </c>
      <c r="C24" s="632"/>
      <c r="D24" s="633"/>
      <c r="E24" s="626" t="s">
        <v>62</v>
      </c>
      <c r="F24" s="627"/>
      <c r="G24" s="62"/>
      <c r="H24" s="44">
        <v>0.3</v>
      </c>
      <c r="I24" s="13">
        <v>14.3</v>
      </c>
      <c r="J24" s="13">
        <v>1.3</v>
      </c>
      <c r="K24" s="13"/>
      <c r="L24" s="13"/>
      <c r="M24" s="13">
        <v>26</v>
      </c>
      <c r="N24" s="13"/>
      <c r="O24" s="13"/>
      <c r="P24" s="13"/>
      <c r="Q24" s="13"/>
      <c r="R24" s="73"/>
      <c r="S24" s="73"/>
      <c r="T24" s="73"/>
      <c r="U24" s="73"/>
      <c r="V24" s="73"/>
      <c r="W24" s="73"/>
      <c r="X24" s="14"/>
      <c r="Y24" s="14"/>
      <c r="Z24" s="14"/>
      <c r="AA24" s="14"/>
      <c r="AB24" s="14"/>
      <c r="AC24" s="14"/>
      <c r="AD24" s="14"/>
      <c r="AE24" s="14"/>
      <c r="AF24" s="14"/>
      <c r="AG24" s="8"/>
      <c r="AH24" s="46" t="str">
        <f>B24</f>
        <v>Nitrato cálcico</v>
      </c>
      <c r="AI24" s="64">
        <f aca="true" t="shared" si="17" ref="AI24:AJ26">I24/14.007/100</f>
        <v>0.010209181123723854</v>
      </c>
      <c r="AJ24" s="50">
        <f t="shared" si="17"/>
        <v>0.0009281073748839865</v>
      </c>
      <c r="AK24" s="50">
        <f>K24*0.4364/30.974/100</f>
        <v>0</v>
      </c>
      <c r="AL24" s="50">
        <f>L24*0.83/39.1/100</f>
        <v>0</v>
      </c>
      <c r="AM24" s="50">
        <f>M24*0.715/40.08/100</f>
        <v>0.004638223552894212</v>
      </c>
      <c r="AN24" s="50">
        <f>N24*0.603/24.312/100</f>
        <v>0</v>
      </c>
      <c r="AO24" s="50">
        <f>O24/22.9898/100</f>
        <v>0</v>
      </c>
      <c r="AP24" s="50">
        <f>P24*0.4/32/100</f>
        <v>0</v>
      </c>
      <c r="AQ24" s="50">
        <f>Q24/35.453/100</f>
        <v>0</v>
      </c>
      <c r="AR24" s="50">
        <f>R24/55.85/100</f>
        <v>0</v>
      </c>
      <c r="AS24" s="50">
        <f>S24/10.8/100</f>
        <v>0</v>
      </c>
      <c r="AT24" s="50">
        <f>T24/63.55/100</f>
        <v>0</v>
      </c>
      <c r="AU24" s="50">
        <f>U24/65.38/100</f>
        <v>0</v>
      </c>
      <c r="AV24" s="50">
        <f>V24/54.94/100</f>
        <v>0</v>
      </c>
      <c r="AW24" s="65">
        <f>W24/95.95/100</f>
        <v>0</v>
      </c>
      <c r="AX24" s="9"/>
    </row>
    <row r="25" spans="1:50" ht="19.5">
      <c r="A25" s="7"/>
      <c r="B25" s="622" t="s">
        <v>171</v>
      </c>
      <c r="C25" s="623"/>
      <c r="D25" s="624"/>
      <c r="E25" s="628" t="s">
        <v>63</v>
      </c>
      <c r="F25" s="629"/>
      <c r="G25" s="62"/>
      <c r="H25" s="49">
        <v>0.3</v>
      </c>
      <c r="I25" s="66">
        <v>11.9</v>
      </c>
      <c r="J25" s="66"/>
      <c r="K25" s="66"/>
      <c r="L25" s="66"/>
      <c r="M25" s="66">
        <v>23.8</v>
      </c>
      <c r="N25" s="66"/>
      <c r="O25" s="66"/>
      <c r="P25" s="66"/>
      <c r="Q25" s="66"/>
      <c r="R25" s="74"/>
      <c r="S25" s="74"/>
      <c r="T25" s="74"/>
      <c r="U25" s="74"/>
      <c r="V25" s="74"/>
      <c r="W25" s="74"/>
      <c r="X25" s="14"/>
      <c r="Y25" s="14"/>
      <c r="Z25" s="14"/>
      <c r="AA25" s="14"/>
      <c r="AB25" s="14"/>
      <c r="AC25" s="14"/>
      <c r="AD25" s="14"/>
      <c r="AE25" s="14"/>
      <c r="AF25" s="14"/>
      <c r="AG25" s="8"/>
      <c r="AH25" s="46" t="str">
        <f>B25</f>
        <v>Nitrato cálcico puro</v>
      </c>
      <c r="AI25" s="64">
        <f t="shared" si="17"/>
        <v>0.008495752123938032</v>
      </c>
      <c r="AJ25" s="50">
        <f t="shared" si="17"/>
        <v>0</v>
      </c>
      <c r="AK25" s="50">
        <f>K25*0.4364/30.974/100</f>
        <v>0</v>
      </c>
      <c r="AL25" s="50">
        <f>L25*0.83/39.1/100</f>
        <v>0</v>
      </c>
      <c r="AM25" s="50">
        <f>M25*0.715/40.08/100</f>
        <v>0.004245758483033932</v>
      </c>
      <c r="AN25" s="50">
        <f>N25*0.603/24.312/100</f>
        <v>0</v>
      </c>
      <c r="AO25" s="50">
        <f>O25/22.9898/100</f>
        <v>0</v>
      </c>
      <c r="AP25" s="50">
        <f>P25*0.4/32/100</f>
        <v>0</v>
      </c>
      <c r="AQ25" s="50">
        <f>Q25/35.453/100</f>
        <v>0</v>
      </c>
      <c r="AR25" s="50">
        <f>R25/55.85/100</f>
        <v>0</v>
      </c>
      <c r="AS25" s="50">
        <f>S25/10.8/100</f>
        <v>0</v>
      </c>
      <c r="AT25" s="50">
        <f>T25/63.55/100</f>
        <v>0</v>
      </c>
      <c r="AU25" s="50">
        <f>U25/65.38/100</f>
        <v>0</v>
      </c>
      <c r="AV25" s="50">
        <f>V25/54.94/100</f>
        <v>0</v>
      </c>
      <c r="AW25" s="65">
        <f>W25/95.95/100</f>
        <v>0</v>
      </c>
      <c r="AX25" s="9"/>
    </row>
    <row r="26" spans="1:50" ht="19.5">
      <c r="A26" s="7"/>
      <c r="B26" s="631" t="s">
        <v>172</v>
      </c>
      <c r="C26" s="632"/>
      <c r="D26" s="633"/>
      <c r="E26" s="626" t="s">
        <v>64</v>
      </c>
      <c r="F26" s="627"/>
      <c r="G26" s="62"/>
      <c r="H26" s="159"/>
      <c r="I26" s="13"/>
      <c r="J26" s="13"/>
      <c r="K26" s="13"/>
      <c r="L26" s="13"/>
      <c r="M26" s="13">
        <v>50.5</v>
      </c>
      <c r="N26" s="13"/>
      <c r="O26" s="13"/>
      <c r="P26" s="13"/>
      <c r="Q26" s="13">
        <v>63.8</v>
      </c>
      <c r="R26" s="73"/>
      <c r="S26" s="73"/>
      <c r="T26" s="73"/>
      <c r="U26" s="73"/>
      <c r="V26" s="73"/>
      <c r="W26" s="73"/>
      <c r="X26" s="14"/>
      <c r="Y26" s="14"/>
      <c r="Z26" s="14"/>
      <c r="AA26" s="14"/>
      <c r="AB26" s="14"/>
      <c r="AC26" s="14"/>
      <c r="AD26" s="14"/>
      <c r="AE26" s="14"/>
      <c r="AF26" s="14"/>
      <c r="AG26" s="8"/>
      <c r="AH26" s="46" t="str">
        <f>B26</f>
        <v>Cloruro cálcico</v>
      </c>
      <c r="AI26" s="64">
        <f t="shared" si="17"/>
        <v>0</v>
      </c>
      <c r="AJ26" s="50">
        <f t="shared" si="17"/>
        <v>0</v>
      </c>
      <c r="AK26" s="50">
        <f>K26*0.4364/30.974/100</f>
        <v>0</v>
      </c>
      <c r="AL26" s="50">
        <f>L26*0.83/39.1/100</f>
        <v>0</v>
      </c>
      <c r="AM26" s="50">
        <f>M26*0.715/40.08/100</f>
        <v>0.009008857285429142</v>
      </c>
      <c r="AN26" s="50">
        <f>N26*0.603/24.312/100</f>
        <v>0</v>
      </c>
      <c r="AO26" s="50">
        <f>O26/22.9898/100</f>
        <v>0</v>
      </c>
      <c r="AP26" s="50">
        <f>P26*0.4/32/100</f>
        <v>0</v>
      </c>
      <c r="AQ26" s="50">
        <f>Q26/35.453/100</f>
        <v>0.01799565622091219</v>
      </c>
      <c r="AR26" s="50">
        <f>R26/55.85/100</f>
        <v>0</v>
      </c>
      <c r="AS26" s="50">
        <f>S26/10.8/100</f>
        <v>0</v>
      </c>
      <c r="AT26" s="50">
        <f>T26/63.55/100</f>
        <v>0</v>
      </c>
      <c r="AU26" s="50">
        <f>U26/65.38/100</f>
        <v>0</v>
      </c>
      <c r="AV26" s="50">
        <f>V26/54.94/100</f>
        <v>0</v>
      </c>
      <c r="AW26" s="65">
        <f>W26/95.95/100</f>
        <v>0</v>
      </c>
      <c r="AX26" s="9"/>
    </row>
    <row r="27" spans="1:50" ht="18.75" customHeight="1">
      <c r="A27" s="7"/>
      <c r="B27" s="622" t="s">
        <v>173</v>
      </c>
      <c r="C27" s="623"/>
      <c r="D27" s="624"/>
      <c r="E27" s="127"/>
      <c r="F27" s="120"/>
      <c r="G27" s="62"/>
      <c r="H27" s="49"/>
      <c r="I27" s="66"/>
      <c r="J27" s="66"/>
      <c r="K27" s="66"/>
      <c r="L27" s="66"/>
      <c r="M27" s="66"/>
      <c r="N27" s="66"/>
      <c r="O27" s="66"/>
      <c r="P27" s="66"/>
      <c r="Q27" s="66"/>
      <c r="R27" s="67"/>
      <c r="S27" s="67"/>
      <c r="T27" s="67"/>
      <c r="U27" s="67"/>
      <c r="V27" s="67"/>
      <c r="W27" s="67"/>
      <c r="X27" s="14"/>
      <c r="Y27" s="14"/>
      <c r="Z27" s="14"/>
      <c r="AA27" s="14"/>
      <c r="AB27" s="14"/>
      <c r="AC27" s="14"/>
      <c r="AD27" s="14"/>
      <c r="AE27" s="14"/>
      <c r="AF27" s="14"/>
      <c r="AG27" s="8"/>
      <c r="AH27" s="46" t="str">
        <f>B27</f>
        <v>Insertar nuevo fertilizante</v>
      </c>
      <c r="AI27" s="64"/>
      <c r="AJ27" s="50"/>
      <c r="AK27" s="50"/>
      <c r="AL27" s="50"/>
      <c r="AM27" s="50"/>
      <c r="AN27" s="50"/>
      <c r="AO27" s="50"/>
      <c r="AP27" s="50"/>
      <c r="AQ27" s="50"/>
      <c r="AR27" s="50"/>
      <c r="AS27" s="50"/>
      <c r="AT27" s="50"/>
      <c r="AU27" s="50"/>
      <c r="AV27" s="50"/>
      <c r="AW27" s="65"/>
      <c r="AX27" s="9"/>
    </row>
    <row r="28" spans="1:50" ht="18">
      <c r="A28" s="7"/>
      <c r="B28" s="630" t="s">
        <v>174</v>
      </c>
      <c r="C28" s="630"/>
      <c r="D28" s="630"/>
      <c r="E28" s="75"/>
      <c r="F28" s="76"/>
      <c r="G28" s="55"/>
      <c r="H28" s="55"/>
      <c r="I28" s="70"/>
      <c r="J28" s="70"/>
      <c r="K28" s="70"/>
      <c r="L28" s="70"/>
      <c r="M28" s="70"/>
      <c r="N28" s="70"/>
      <c r="O28" s="70"/>
      <c r="P28" s="71"/>
      <c r="Q28" s="71"/>
      <c r="R28" s="71"/>
      <c r="S28" s="71"/>
      <c r="T28" s="71"/>
      <c r="U28" s="71"/>
      <c r="V28" s="71"/>
      <c r="W28" s="71"/>
      <c r="X28" s="72"/>
      <c r="Y28" s="72"/>
      <c r="Z28" s="72"/>
      <c r="AA28" s="72"/>
      <c r="AB28" s="72"/>
      <c r="AC28" s="72"/>
      <c r="AD28" s="72"/>
      <c r="AE28" s="72"/>
      <c r="AF28" s="72"/>
      <c r="AG28" s="8"/>
      <c r="AH28" s="30" t="s">
        <v>28</v>
      </c>
      <c r="AI28" s="37"/>
      <c r="AJ28" s="38"/>
      <c r="AK28" s="38"/>
      <c r="AL28" s="38"/>
      <c r="AM28" s="38"/>
      <c r="AN28" s="38"/>
      <c r="AO28" s="38"/>
      <c r="AP28" s="38"/>
      <c r="AQ28" s="38"/>
      <c r="AR28" s="38"/>
      <c r="AS28" s="38"/>
      <c r="AT28" s="38"/>
      <c r="AU28" s="38"/>
      <c r="AV28" s="38"/>
      <c r="AW28" s="39"/>
      <c r="AX28" s="9"/>
    </row>
    <row r="29" spans="1:50" ht="19.5">
      <c r="A29" s="7"/>
      <c r="B29" s="614" t="s">
        <v>175</v>
      </c>
      <c r="C29" s="618"/>
      <c r="D29" s="615"/>
      <c r="E29" s="628" t="s">
        <v>65</v>
      </c>
      <c r="F29" s="629"/>
      <c r="G29" s="62"/>
      <c r="H29" s="44">
        <v>0.298</v>
      </c>
      <c r="I29" s="13">
        <v>17.2</v>
      </c>
      <c r="J29" s="13">
        <v>17.2</v>
      </c>
      <c r="K29" s="13"/>
      <c r="L29" s="13"/>
      <c r="M29" s="13"/>
      <c r="N29" s="13"/>
      <c r="O29" s="13"/>
      <c r="P29" s="13"/>
      <c r="Q29" s="13"/>
      <c r="R29" s="73"/>
      <c r="S29" s="73"/>
      <c r="T29" s="73"/>
      <c r="U29" s="73"/>
      <c r="V29" s="73"/>
      <c r="W29" s="73"/>
      <c r="X29" s="14"/>
      <c r="Y29" s="14"/>
      <c r="Z29" s="14"/>
      <c r="AA29" s="14"/>
      <c r="AB29" s="14"/>
      <c r="AC29" s="14"/>
      <c r="AD29" s="14"/>
      <c r="AE29" s="14"/>
      <c r="AF29" s="14"/>
      <c r="AG29" s="8"/>
      <c r="AH29" s="46" t="str">
        <f>B29</f>
        <v>Nitrato amónico</v>
      </c>
      <c r="AI29" s="64">
        <f aca="true" t="shared" si="18" ref="AI29:AJ31">I29/14.007/100</f>
        <v>0.012279574498465054</v>
      </c>
      <c r="AJ29" s="50">
        <f t="shared" si="18"/>
        <v>0.012279574498465054</v>
      </c>
      <c r="AK29" s="50">
        <f>K29*0.4364/30.974/100</f>
        <v>0</v>
      </c>
      <c r="AL29" s="50">
        <f>L29*0.83/39.1/100</f>
        <v>0</v>
      </c>
      <c r="AM29" s="50">
        <f>M29*0.715/40.08/100</f>
        <v>0</v>
      </c>
      <c r="AN29" s="50">
        <f>N29*0.603/24.312/100</f>
        <v>0</v>
      </c>
      <c r="AO29" s="50">
        <f>O29/22.9898/100</f>
        <v>0</v>
      </c>
      <c r="AP29" s="50">
        <f>P29*0.4/32/100</f>
        <v>0</v>
      </c>
      <c r="AQ29" s="50">
        <f>Q29/35.453/100</f>
        <v>0</v>
      </c>
      <c r="AR29" s="50">
        <f>R29/55.85/100</f>
        <v>0</v>
      </c>
      <c r="AS29" s="50">
        <f>S29/10.8/100</f>
        <v>0</v>
      </c>
      <c r="AT29" s="50">
        <f>T29/63.55/100</f>
        <v>0</v>
      </c>
      <c r="AU29" s="50">
        <f>U29/65.38/100</f>
        <v>0</v>
      </c>
      <c r="AV29" s="50">
        <f>V29/54.94/100</f>
        <v>0</v>
      </c>
      <c r="AW29" s="65">
        <f>W29/95.95/100</f>
        <v>0</v>
      </c>
      <c r="AX29" s="9"/>
    </row>
    <row r="30" spans="1:50" ht="19.5" customHeight="1">
      <c r="A30" s="7"/>
      <c r="B30" s="616" t="s">
        <v>176</v>
      </c>
      <c r="C30" s="625"/>
      <c r="D30" s="617"/>
      <c r="E30" s="628" t="s">
        <v>66</v>
      </c>
      <c r="F30" s="629"/>
      <c r="G30" s="62"/>
      <c r="H30" s="49">
        <v>0.163</v>
      </c>
      <c r="I30" s="66"/>
      <c r="J30" s="66">
        <v>21.2</v>
      </c>
      <c r="K30" s="66"/>
      <c r="L30" s="66"/>
      <c r="M30" s="66"/>
      <c r="N30" s="66"/>
      <c r="O30" s="66"/>
      <c r="P30" s="66">
        <v>60.6</v>
      </c>
      <c r="Q30" s="66"/>
      <c r="R30" s="74"/>
      <c r="S30" s="74"/>
      <c r="T30" s="74"/>
      <c r="U30" s="74"/>
      <c r="V30" s="74"/>
      <c r="W30" s="74"/>
      <c r="X30" s="14"/>
      <c r="Y30" s="14"/>
      <c r="Z30" s="14"/>
      <c r="AA30" s="14"/>
      <c r="AB30" s="14"/>
      <c r="AC30" s="14"/>
      <c r="AD30" s="14"/>
      <c r="AE30" s="14"/>
      <c r="AF30" s="14"/>
      <c r="AG30" s="8"/>
      <c r="AH30" s="46" t="str">
        <f>B30</f>
        <v>Sulfato amónico</v>
      </c>
      <c r="AI30" s="64">
        <f t="shared" si="18"/>
        <v>0</v>
      </c>
      <c r="AJ30" s="50">
        <f t="shared" si="18"/>
        <v>0.01513528949810809</v>
      </c>
      <c r="AK30" s="50">
        <f>K30*0.4364/30.974/100</f>
        <v>0</v>
      </c>
      <c r="AL30" s="50">
        <f>L30*0.83/39.1/100</f>
        <v>0</v>
      </c>
      <c r="AM30" s="50">
        <f>M30*0.715/40.08/100</f>
        <v>0</v>
      </c>
      <c r="AN30" s="50">
        <f>N30*0.603/24.312/100</f>
        <v>0</v>
      </c>
      <c r="AO30" s="50">
        <f>O30/22.9898/100</f>
        <v>0</v>
      </c>
      <c r="AP30" s="50">
        <f>P30*0.4/32/100</f>
        <v>0.007575000000000001</v>
      </c>
      <c r="AQ30" s="50">
        <f>Q30/35.453/100</f>
        <v>0</v>
      </c>
      <c r="AR30" s="50">
        <f>R30/55.85/100</f>
        <v>0</v>
      </c>
      <c r="AS30" s="50">
        <f>S30/10.8/100</f>
        <v>0</v>
      </c>
      <c r="AT30" s="50">
        <f>T30/63.55/100</f>
        <v>0</v>
      </c>
      <c r="AU30" s="50">
        <f>U30/65.38/100</f>
        <v>0</v>
      </c>
      <c r="AV30" s="50">
        <f>V30/54.94/100</f>
        <v>0</v>
      </c>
      <c r="AW30" s="65">
        <f>W30/95.95/100</f>
        <v>0</v>
      </c>
      <c r="AX30" s="9"/>
    </row>
    <row r="31" spans="1:50" ht="19.5">
      <c r="A31" s="7"/>
      <c r="B31" s="614" t="s">
        <v>177</v>
      </c>
      <c r="C31" s="618"/>
      <c r="D31" s="615"/>
      <c r="E31" s="628" t="s">
        <v>67</v>
      </c>
      <c r="F31" s="629"/>
      <c r="G31" s="62"/>
      <c r="H31" s="44">
        <v>0.798</v>
      </c>
      <c r="I31" s="13"/>
      <c r="J31" s="13">
        <v>12.2</v>
      </c>
      <c r="K31" s="13">
        <v>61.6</v>
      </c>
      <c r="L31" s="13"/>
      <c r="M31" s="13"/>
      <c r="N31" s="13"/>
      <c r="O31" s="13"/>
      <c r="P31" s="13"/>
      <c r="Q31" s="13"/>
      <c r="R31" s="73"/>
      <c r="S31" s="73"/>
      <c r="T31" s="73"/>
      <c r="U31" s="73"/>
      <c r="V31" s="73"/>
      <c r="W31" s="73"/>
      <c r="X31" s="14"/>
      <c r="Y31" s="14"/>
      <c r="Z31" s="14"/>
      <c r="AA31" s="14"/>
      <c r="AB31" s="14"/>
      <c r="AC31" s="14"/>
      <c r="AD31" s="14"/>
      <c r="AE31" s="14"/>
      <c r="AF31" s="14"/>
      <c r="AG31" s="8"/>
      <c r="AH31" s="46" t="str">
        <f>B31</f>
        <v>Fosfato mono-amónico</v>
      </c>
      <c r="AI31" s="64">
        <f t="shared" si="18"/>
        <v>0</v>
      </c>
      <c r="AJ31" s="50">
        <f t="shared" si="18"/>
        <v>0.008709930748911259</v>
      </c>
      <c r="AK31" s="50">
        <f>K31*0.4364/30.974/100</f>
        <v>0.00867896945825531</v>
      </c>
      <c r="AL31" s="50">
        <f>L31*0.83/39.1/100</f>
        <v>0</v>
      </c>
      <c r="AM31" s="50">
        <f>M31*0.715/40.08/100</f>
        <v>0</v>
      </c>
      <c r="AN31" s="50">
        <f>N31*0.603/24.312/100</f>
        <v>0</v>
      </c>
      <c r="AO31" s="50">
        <f>O31/22.9898/100</f>
        <v>0</v>
      </c>
      <c r="AP31" s="50">
        <f>P31*0.4/32/100</f>
        <v>0</v>
      </c>
      <c r="AQ31" s="50">
        <f>Q31/35.453/100</f>
        <v>0</v>
      </c>
      <c r="AR31" s="50">
        <f>R31/55.85/100</f>
        <v>0</v>
      </c>
      <c r="AS31" s="50">
        <f>S31/10.8/100</f>
        <v>0</v>
      </c>
      <c r="AT31" s="50">
        <f>T31/63.55/100</f>
        <v>0</v>
      </c>
      <c r="AU31" s="50">
        <f>U31/65.38/100</f>
        <v>0</v>
      </c>
      <c r="AV31" s="50">
        <f>V31/54.94/100</f>
        <v>0</v>
      </c>
      <c r="AW31" s="65">
        <f>W31/95.95/100</f>
        <v>0</v>
      </c>
      <c r="AX31" s="9"/>
    </row>
    <row r="32" spans="1:50" ht="18.75" customHeight="1">
      <c r="A32" s="7"/>
      <c r="B32" s="616" t="s">
        <v>173</v>
      </c>
      <c r="C32" s="625"/>
      <c r="D32" s="617"/>
      <c r="E32" s="128"/>
      <c r="F32" s="121"/>
      <c r="G32" s="62"/>
      <c r="H32" s="49"/>
      <c r="I32" s="66"/>
      <c r="J32" s="66"/>
      <c r="K32" s="66"/>
      <c r="L32" s="66"/>
      <c r="M32" s="66"/>
      <c r="N32" s="66"/>
      <c r="O32" s="66"/>
      <c r="P32" s="66"/>
      <c r="Q32" s="66"/>
      <c r="R32" s="67"/>
      <c r="S32" s="67"/>
      <c r="T32" s="67"/>
      <c r="U32" s="67"/>
      <c r="V32" s="67"/>
      <c r="W32" s="67"/>
      <c r="X32" s="14"/>
      <c r="Y32" s="14"/>
      <c r="Z32" s="14"/>
      <c r="AA32" s="14"/>
      <c r="AB32" s="14"/>
      <c r="AC32" s="14"/>
      <c r="AD32" s="14"/>
      <c r="AE32" s="14"/>
      <c r="AF32" s="14"/>
      <c r="AG32" s="8"/>
      <c r="AH32" s="46" t="str">
        <f>B32</f>
        <v>Insertar nuevo fertilizante</v>
      </c>
      <c r="AI32" s="64"/>
      <c r="AJ32" s="50"/>
      <c r="AK32" s="50"/>
      <c r="AL32" s="50"/>
      <c r="AM32" s="50"/>
      <c r="AN32" s="50"/>
      <c r="AO32" s="50"/>
      <c r="AP32" s="50"/>
      <c r="AQ32" s="50"/>
      <c r="AR32" s="50"/>
      <c r="AS32" s="50"/>
      <c r="AT32" s="50"/>
      <c r="AU32" s="50"/>
      <c r="AV32" s="50"/>
      <c r="AW32" s="65"/>
      <c r="AX32" s="9"/>
    </row>
    <row r="33" spans="1:50" ht="18">
      <c r="A33" s="7"/>
      <c r="B33" s="630" t="s">
        <v>178</v>
      </c>
      <c r="C33" s="630"/>
      <c r="D33" s="630"/>
      <c r="E33" s="77"/>
      <c r="F33" s="76"/>
      <c r="G33" s="78"/>
      <c r="H33" s="55"/>
      <c r="I33" s="70"/>
      <c r="J33" s="70"/>
      <c r="K33" s="70"/>
      <c r="L33" s="70"/>
      <c r="M33" s="70"/>
      <c r="N33" s="70"/>
      <c r="O33" s="70"/>
      <c r="P33" s="71"/>
      <c r="Q33" s="71"/>
      <c r="R33" s="71"/>
      <c r="S33" s="71"/>
      <c r="T33" s="71"/>
      <c r="U33" s="71"/>
      <c r="V33" s="71"/>
      <c r="W33" s="71"/>
      <c r="X33" s="72"/>
      <c r="Y33" s="72"/>
      <c r="Z33" s="72"/>
      <c r="AA33" s="72"/>
      <c r="AB33" s="72"/>
      <c r="AC33" s="72"/>
      <c r="AD33" s="72"/>
      <c r="AE33" s="72"/>
      <c r="AF33" s="72"/>
      <c r="AG33" s="8"/>
      <c r="AH33" s="30" t="s">
        <v>29</v>
      </c>
      <c r="AI33" s="37"/>
      <c r="AJ33" s="38"/>
      <c r="AK33" s="38"/>
      <c r="AL33" s="38"/>
      <c r="AM33" s="38"/>
      <c r="AN33" s="38"/>
      <c r="AO33" s="38"/>
      <c r="AP33" s="38"/>
      <c r="AQ33" s="38"/>
      <c r="AR33" s="38"/>
      <c r="AS33" s="38"/>
      <c r="AT33" s="38"/>
      <c r="AU33" s="38"/>
      <c r="AV33" s="38"/>
      <c r="AW33" s="39"/>
      <c r="AX33" s="9"/>
    </row>
    <row r="34" spans="1:50" ht="17.25" customHeight="1">
      <c r="A34" s="7"/>
      <c r="B34" s="614" t="s">
        <v>179</v>
      </c>
      <c r="C34" s="618"/>
      <c r="D34" s="615"/>
      <c r="E34" s="634" t="s">
        <v>68</v>
      </c>
      <c r="F34" s="635"/>
      <c r="G34" s="80"/>
      <c r="H34" s="44">
        <v>0.961</v>
      </c>
      <c r="I34" s="13"/>
      <c r="J34" s="13"/>
      <c r="K34" s="13">
        <v>52.2</v>
      </c>
      <c r="L34" s="13">
        <v>34.6</v>
      </c>
      <c r="M34" s="13"/>
      <c r="N34" s="13"/>
      <c r="O34" s="13"/>
      <c r="P34" s="13"/>
      <c r="Q34" s="13"/>
      <c r="R34" s="73"/>
      <c r="S34" s="73"/>
      <c r="T34" s="73"/>
      <c r="U34" s="73"/>
      <c r="V34" s="73"/>
      <c r="W34" s="73"/>
      <c r="X34" s="14"/>
      <c r="Y34" s="14"/>
      <c r="Z34" s="14"/>
      <c r="AA34" s="14"/>
      <c r="AB34" s="14"/>
      <c r="AC34" s="14"/>
      <c r="AD34" s="14"/>
      <c r="AE34" s="14"/>
      <c r="AF34" s="14"/>
      <c r="AG34" s="8"/>
      <c r="AH34" s="46" t="str">
        <f>B34</f>
        <v>Fosfato mono-potásico</v>
      </c>
      <c r="AI34" s="64">
        <f>I34/14.007/100</f>
        <v>0</v>
      </c>
      <c r="AJ34" s="50">
        <f>J34/14.007/100</f>
        <v>0</v>
      </c>
      <c r="AK34" s="50">
        <f>K34*0.4364/30.974/100</f>
        <v>0.0073545812617033645</v>
      </c>
      <c r="AL34" s="50">
        <f>L34*0.83/39.1/100</f>
        <v>0.007344757033248082</v>
      </c>
      <c r="AM34" s="50">
        <f>M34*0.715/40.08/100</f>
        <v>0</v>
      </c>
      <c r="AN34" s="50">
        <f>N34*0.603/24.312/100</f>
        <v>0</v>
      </c>
      <c r="AO34" s="50">
        <f>O34/22.9898/100</f>
        <v>0</v>
      </c>
      <c r="AP34" s="50">
        <f>P34*0.4/32/100</f>
        <v>0</v>
      </c>
      <c r="AQ34" s="50">
        <f>Q34/35.453/100</f>
        <v>0</v>
      </c>
      <c r="AR34" s="50">
        <f>R34/55.85/100</f>
        <v>0</v>
      </c>
      <c r="AS34" s="50">
        <f>S34/10.8/100</f>
        <v>0</v>
      </c>
      <c r="AT34" s="50">
        <f>T34/63.55/100</f>
        <v>0</v>
      </c>
      <c r="AU34" s="50">
        <f>U34/65.38/100</f>
        <v>0</v>
      </c>
      <c r="AV34" s="50">
        <f>V34/54.94/100</f>
        <v>0</v>
      </c>
      <c r="AW34" s="65">
        <f>W34/95.95/100</f>
        <v>0</v>
      </c>
      <c r="AX34" s="9"/>
    </row>
    <row r="35" spans="1:50" ht="17.25" customHeight="1">
      <c r="A35" s="7"/>
      <c r="B35" s="616" t="s">
        <v>173</v>
      </c>
      <c r="C35" s="625"/>
      <c r="D35" s="617"/>
      <c r="E35" s="129"/>
      <c r="F35" s="79"/>
      <c r="G35" s="80"/>
      <c r="H35" s="49"/>
      <c r="I35" s="66"/>
      <c r="J35" s="66"/>
      <c r="K35" s="66"/>
      <c r="L35" s="66"/>
      <c r="M35" s="66"/>
      <c r="N35" s="66"/>
      <c r="O35" s="66"/>
      <c r="P35" s="66"/>
      <c r="Q35" s="66"/>
      <c r="R35" s="67"/>
      <c r="S35" s="67"/>
      <c r="T35" s="67"/>
      <c r="U35" s="67"/>
      <c r="V35" s="67"/>
      <c r="W35" s="67"/>
      <c r="X35" s="14"/>
      <c r="Y35" s="14"/>
      <c r="Z35" s="14"/>
      <c r="AA35" s="14"/>
      <c r="AB35" s="14"/>
      <c r="AC35" s="14"/>
      <c r="AD35" s="14"/>
      <c r="AE35" s="14"/>
      <c r="AF35" s="14"/>
      <c r="AG35" s="8"/>
      <c r="AH35" s="46" t="str">
        <f>B35</f>
        <v>Insertar nuevo fertilizante</v>
      </c>
      <c r="AI35" s="64"/>
      <c r="AJ35" s="50"/>
      <c r="AK35" s="50"/>
      <c r="AL35" s="50"/>
      <c r="AM35" s="50"/>
      <c r="AN35" s="50"/>
      <c r="AO35" s="50"/>
      <c r="AP35" s="50"/>
      <c r="AQ35" s="50"/>
      <c r="AR35" s="50"/>
      <c r="AS35" s="50"/>
      <c r="AT35" s="50"/>
      <c r="AU35" s="50"/>
      <c r="AV35" s="50"/>
      <c r="AW35" s="65"/>
      <c r="AX35" s="9"/>
    </row>
    <row r="36" spans="1:50" ht="19.5" customHeight="1">
      <c r="A36" s="7"/>
      <c r="B36" s="630" t="s">
        <v>180</v>
      </c>
      <c r="C36" s="630"/>
      <c r="D36" s="630"/>
      <c r="E36" s="81"/>
      <c r="F36" s="76"/>
      <c r="G36" s="55"/>
      <c r="H36" s="55"/>
      <c r="I36" s="82"/>
      <c r="J36" s="82"/>
      <c r="K36" s="82"/>
      <c r="L36" s="82"/>
      <c r="M36" s="82"/>
      <c r="N36" s="82"/>
      <c r="O36" s="82"/>
      <c r="P36" s="82"/>
      <c r="Q36" s="82"/>
      <c r="R36" s="82"/>
      <c r="S36" s="82"/>
      <c r="T36" s="82"/>
      <c r="U36" s="82"/>
      <c r="V36" s="82"/>
      <c r="W36" s="82"/>
      <c r="X36" s="83"/>
      <c r="Y36" s="83"/>
      <c r="Z36" s="83"/>
      <c r="AA36" s="83"/>
      <c r="AB36" s="83"/>
      <c r="AC36" s="83"/>
      <c r="AD36" s="83"/>
      <c r="AE36" s="83"/>
      <c r="AF36" s="83"/>
      <c r="AG36" s="8"/>
      <c r="AH36" s="30" t="s">
        <v>34</v>
      </c>
      <c r="AI36" s="37"/>
      <c r="AJ36" s="38"/>
      <c r="AK36" s="38"/>
      <c r="AL36" s="38"/>
      <c r="AM36" s="38"/>
      <c r="AN36" s="38"/>
      <c r="AO36" s="38"/>
      <c r="AP36" s="38"/>
      <c r="AQ36" s="38"/>
      <c r="AR36" s="38"/>
      <c r="AS36" s="38"/>
      <c r="AT36" s="38"/>
      <c r="AU36" s="38"/>
      <c r="AV36" s="38"/>
      <c r="AW36" s="39"/>
      <c r="AX36" s="9"/>
    </row>
    <row r="37" spans="1:50" ht="19.5">
      <c r="A37" s="7"/>
      <c r="B37" s="614" t="s">
        <v>182</v>
      </c>
      <c r="C37" s="618"/>
      <c r="D37" s="615"/>
      <c r="E37" s="628" t="s">
        <v>69</v>
      </c>
      <c r="F37" s="629"/>
      <c r="G37" s="62"/>
      <c r="H37" s="44">
        <v>0.3</v>
      </c>
      <c r="I37" s="13"/>
      <c r="J37" s="13"/>
      <c r="K37" s="13"/>
      <c r="L37" s="13"/>
      <c r="M37" s="13"/>
      <c r="N37" s="13">
        <v>15.9</v>
      </c>
      <c r="O37" s="13"/>
      <c r="P37" s="13">
        <v>31.75</v>
      </c>
      <c r="Q37" s="13"/>
      <c r="R37" s="73"/>
      <c r="S37" s="73"/>
      <c r="T37" s="73"/>
      <c r="U37" s="73"/>
      <c r="V37" s="73"/>
      <c r="W37" s="73"/>
      <c r="X37" s="14"/>
      <c r="Y37" s="14"/>
      <c r="Z37" s="14"/>
      <c r="AA37" s="14"/>
      <c r="AB37" s="14"/>
      <c r="AC37" s="14"/>
      <c r="AD37" s="14"/>
      <c r="AE37" s="14"/>
      <c r="AF37" s="14"/>
      <c r="AG37" s="8"/>
      <c r="AH37" s="46" t="str">
        <f>B37</f>
        <v>Sulfato magnésico</v>
      </c>
      <c r="AI37" s="64">
        <f>I37/14.007/100</f>
        <v>0</v>
      </c>
      <c r="AJ37" s="50">
        <f>J37/14.007/100</f>
        <v>0</v>
      </c>
      <c r="AK37" s="50">
        <f>K37*0.4364/30.974/100</f>
        <v>0</v>
      </c>
      <c r="AL37" s="50">
        <f>L37*0.83/39.1/100</f>
        <v>0</v>
      </c>
      <c r="AM37" s="50">
        <f>M37*0.715/40.08/100</f>
        <v>0</v>
      </c>
      <c r="AN37" s="50">
        <f>N37*0.603/24.312/100</f>
        <v>0.003943608094768016</v>
      </c>
      <c r="AO37" s="50">
        <f>O37/22.9898/100</f>
        <v>0</v>
      </c>
      <c r="AP37" s="50">
        <f>P37*0.4/32/100</f>
        <v>0.00396875</v>
      </c>
      <c r="AQ37" s="50">
        <f>Q37/35.453/100</f>
        <v>0</v>
      </c>
      <c r="AR37" s="50">
        <f>R37/55.85/100</f>
        <v>0</v>
      </c>
      <c r="AS37" s="50">
        <f>S37/10.8/100</f>
        <v>0</v>
      </c>
      <c r="AT37" s="50">
        <f>T37/63.55/100</f>
        <v>0</v>
      </c>
      <c r="AU37" s="50">
        <f>U37/65.38/100</f>
        <v>0</v>
      </c>
      <c r="AV37" s="50">
        <f>V37/54.94/100</f>
        <v>0</v>
      </c>
      <c r="AW37" s="65">
        <f>W37/95.95/100</f>
        <v>0</v>
      </c>
      <c r="AX37" s="9"/>
    </row>
    <row r="38" spans="1:50" ht="19.5">
      <c r="A38" s="7"/>
      <c r="B38" s="616" t="s">
        <v>183</v>
      </c>
      <c r="C38" s="625"/>
      <c r="D38" s="617"/>
      <c r="E38" s="628" t="s">
        <v>70</v>
      </c>
      <c r="F38" s="629"/>
      <c r="G38" s="62"/>
      <c r="H38" s="49">
        <v>0.913</v>
      </c>
      <c r="I38" s="66">
        <v>10.95</v>
      </c>
      <c r="J38" s="66"/>
      <c r="K38" s="66"/>
      <c r="L38" s="66"/>
      <c r="M38" s="66"/>
      <c r="N38" s="66">
        <v>15.7</v>
      </c>
      <c r="O38" s="66"/>
      <c r="P38" s="66"/>
      <c r="Q38" s="66"/>
      <c r="R38" s="74"/>
      <c r="S38" s="74"/>
      <c r="T38" s="74"/>
      <c r="U38" s="74"/>
      <c r="V38" s="74"/>
      <c r="W38" s="74"/>
      <c r="X38" s="14"/>
      <c r="Y38" s="14"/>
      <c r="Z38" s="14"/>
      <c r="AA38" s="14"/>
      <c r="AB38" s="14"/>
      <c r="AC38" s="14"/>
      <c r="AD38" s="14"/>
      <c r="AE38" s="14"/>
      <c r="AF38" s="14"/>
      <c r="AG38" s="8"/>
      <c r="AH38" s="46" t="str">
        <f>B38</f>
        <v>Nitrato magnésico</v>
      </c>
      <c r="AI38" s="64">
        <f>I38/14.007/100</f>
        <v>0.00781751981152281</v>
      </c>
      <c r="AJ38" s="50">
        <f>J38/14.007/100</f>
        <v>0</v>
      </c>
      <c r="AK38" s="50">
        <f>K38*0.4364/30.974/100</f>
        <v>0</v>
      </c>
      <c r="AL38" s="50">
        <f>L38*0.83/39.1/100</f>
        <v>0</v>
      </c>
      <c r="AM38" s="50">
        <f>M38*0.715/40.08/100</f>
        <v>0</v>
      </c>
      <c r="AN38" s="50">
        <f>N38*0.603/24.312/100</f>
        <v>0.0038940029615004926</v>
      </c>
      <c r="AO38" s="50">
        <f>O38/22.9898/100</f>
        <v>0</v>
      </c>
      <c r="AP38" s="50">
        <f>P38*0.4/32/100</f>
        <v>0</v>
      </c>
      <c r="AQ38" s="50">
        <f>Q38/35.453/100</f>
        <v>0</v>
      </c>
      <c r="AR38" s="50">
        <f>R38/55.85/100</f>
        <v>0</v>
      </c>
      <c r="AS38" s="50">
        <f>S38/10.8/100</f>
        <v>0</v>
      </c>
      <c r="AT38" s="50">
        <f>T38/63.55/100</f>
        <v>0</v>
      </c>
      <c r="AU38" s="50">
        <f>U38/65.38/100</f>
        <v>0</v>
      </c>
      <c r="AV38" s="50">
        <f>V38/54.94/100</f>
        <v>0</v>
      </c>
      <c r="AW38" s="65">
        <f>W38/95.95/100</f>
        <v>0</v>
      </c>
      <c r="AX38" s="9"/>
    </row>
    <row r="39" spans="1:50" ht="15.75">
      <c r="A39" s="7"/>
      <c r="B39" s="614" t="s">
        <v>173</v>
      </c>
      <c r="C39" s="618"/>
      <c r="D39" s="615"/>
      <c r="E39" s="128"/>
      <c r="F39" s="121"/>
      <c r="G39" s="62"/>
      <c r="H39" s="44"/>
      <c r="I39" s="13"/>
      <c r="J39" s="13"/>
      <c r="K39" s="13"/>
      <c r="L39" s="13"/>
      <c r="M39" s="13"/>
      <c r="N39" s="13"/>
      <c r="O39" s="13"/>
      <c r="P39" s="13"/>
      <c r="Q39" s="13"/>
      <c r="R39" s="63"/>
      <c r="S39" s="63"/>
      <c r="T39" s="63"/>
      <c r="U39" s="63"/>
      <c r="V39" s="63"/>
      <c r="W39" s="63"/>
      <c r="X39" s="14"/>
      <c r="Y39" s="14"/>
      <c r="Z39" s="14"/>
      <c r="AA39" s="14"/>
      <c r="AB39" s="14"/>
      <c r="AC39" s="14"/>
      <c r="AD39" s="14"/>
      <c r="AE39" s="14"/>
      <c r="AF39" s="14"/>
      <c r="AG39" s="8"/>
      <c r="AH39" s="46" t="str">
        <f>B39</f>
        <v>Insertar nuevo fertilizante</v>
      </c>
      <c r="AI39" s="64"/>
      <c r="AJ39" s="50"/>
      <c r="AK39" s="50"/>
      <c r="AL39" s="50"/>
      <c r="AM39" s="50"/>
      <c r="AN39" s="50"/>
      <c r="AO39" s="50"/>
      <c r="AP39" s="50"/>
      <c r="AQ39" s="50"/>
      <c r="AR39" s="50"/>
      <c r="AS39" s="50"/>
      <c r="AT39" s="50"/>
      <c r="AU39" s="50"/>
      <c r="AV39" s="50"/>
      <c r="AW39" s="65"/>
      <c r="AX39" s="9"/>
    </row>
    <row r="40" spans="1:50" ht="18">
      <c r="A40" s="7"/>
      <c r="B40" s="630" t="s">
        <v>184</v>
      </c>
      <c r="C40" s="630"/>
      <c r="D40" s="630"/>
      <c r="E40" s="81"/>
      <c r="F40" s="76"/>
      <c r="G40" s="78"/>
      <c r="H40" s="55"/>
      <c r="I40" s="70"/>
      <c r="J40" s="70"/>
      <c r="K40" s="70"/>
      <c r="L40" s="70"/>
      <c r="M40" s="70"/>
      <c r="N40" s="70"/>
      <c r="O40" s="70"/>
      <c r="P40" s="71"/>
      <c r="Q40" s="71"/>
      <c r="R40" s="71"/>
      <c r="S40" s="71"/>
      <c r="T40" s="71"/>
      <c r="U40" s="71"/>
      <c r="V40" s="71"/>
      <c r="W40" s="71"/>
      <c r="X40" s="72"/>
      <c r="Y40" s="72"/>
      <c r="Z40" s="72"/>
      <c r="AA40" s="72"/>
      <c r="AB40" s="72"/>
      <c r="AC40" s="72"/>
      <c r="AD40" s="72"/>
      <c r="AE40" s="72"/>
      <c r="AF40" s="72"/>
      <c r="AG40" s="8"/>
      <c r="AH40" s="30" t="s">
        <v>35</v>
      </c>
      <c r="AI40" s="37"/>
      <c r="AJ40" s="38"/>
      <c r="AK40" s="38"/>
      <c r="AL40" s="38"/>
      <c r="AM40" s="38"/>
      <c r="AN40" s="38"/>
      <c r="AO40" s="38"/>
      <c r="AP40" s="38"/>
      <c r="AQ40" s="38"/>
      <c r="AR40" s="38"/>
      <c r="AS40" s="38"/>
      <c r="AT40" s="38"/>
      <c r="AU40" s="38"/>
      <c r="AV40" s="38"/>
      <c r="AW40" s="39"/>
      <c r="AX40" s="9"/>
    </row>
    <row r="41" spans="1:50" ht="19.5">
      <c r="A41" s="7"/>
      <c r="B41" s="614" t="s">
        <v>181</v>
      </c>
      <c r="C41" s="618"/>
      <c r="D41" s="615"/>
      <c r="E41" s="634" t="s">
        <v>71</v>
      </c>
      <c r="F41" s="635"/>
      <c r="G41" s="80"/>
      <c r="H41" s="44">
        <v>0.5</v>
      </c>
      <c r="I41" s="13">
        <v>13.8</v>
      </c>
      <c r="J41" s="13"/>
      <c r="K41" s="13"/>
      <c r="L41" s="13">
        <v>46.5</v>
      </c>
      <c r="M41" s="13"/>
      <c r="N41" s="13"/>
      <c r="O41" s="13"/>
      <c r="P41" s="13"/>
      <c r="Q41" s="13"/>
      <c r="R41" s="73"/>
      <c r="S41" s="73"/>
      <c r="T41" s="73"/>
      <c r="U41" s="73"/>
      <c r="V41" s="73"/>
      <c r="W41" s="73"/>
      <c r="X41" s="84"/>
      <c r="Y41" s="84"/>
      <c r="Z41" s="84"/>
      <c r="AA41" s="84"/>
      <c r="AB41" s="84"/>
      <c r="AC41" s="84"/>
      <c r="AD41" s="84"/>
      <c r="AE41" s="84"/>
      <c r="AF41" s="84"/>
      <c r="AG41" s="8"/>
      <c r="AH41" s="46" t="str">
        <f>B41</f>
        <v>Nitrato potásico</v>
      </c>
      <c r="AI41" s="64">
        <f aca="true" t="shared" si="19" ref="AI41:AJ43">I41/14.007/100</f>
        <v>0.009852216748768475</v>
      </c>
      <c r="AJ41" s="50">
        <f t="shared" si="19"/>
        <v>0</v>
      </c>
      <c r="AK41" s="50">
        <f>K41*0.4364/30.974/100</f>
        <v>0</v>
      </c>
      <c r="AL41" s="50">
        <f>L41*0.83/39.1/100</f>
        <v>0.00987084398976982</v>
      </c>
      <c r="AM41" s="50">
        <f>M41*0.715/40.08/100</f>
        <v>0</v>
      </c>
      <c r="AN41" s="50">
        <f>N41*0.603/24.312/100</f>
        <v>0</v>
      </c>
      <c r="AO41" s="50">
        <f>O41/22.9898/100</f>
        <v>0</v>
      </c>
      <c r="AP41" s="50">
        <f>P41*0.4/32/100</f>
        <v>0</v>
      </c>
      <c r="AQ41" s="50">
        <f>Q41/35.453/100</f>
        <v>0</v>
      </c>
      <c r="AR41" s="50">
        <f>R41/55.85/100</f>
        <v>0</v>
      </c>
      <c r="AS41" s="50">
        <f>S41/10.8/100</f>
        <v>0</v>
      </c>
      <c r="AT41" s="50">
        <f>T41/63.55/100</f>
        <v>0</v>
      </c>
      <c r="AU41" s="50">
        <f>U41/65.38/100</f>
        <v>0</v>
      </c>
      <c r="AV41" s="50">
        <f>V41/54.94/100</f>
        <v>0</v>
      </c>
      <c r="AW41" s="65">
        <f>W41/95.95/100</f>
        <v>0</v>
      </c>
      <c r="AX41" s="9"/>
    </row>
    <row r="42" spans="1:50" ht="19.5">
      <c r="A42" s="7"/>
      <c r="B42" s="616" t="s">
        <v>185</v>
      </c>
      <c r="C42" s="625"/>
      <c r="D42" s="617"/>
      <c r="E42" s="634" t="s">
        <v>72</v>
      </c>
      <c r="F42" s="635"/>
      <c r="G42" s="80"/>
      <c r="H42" s="49">
        <v>0.423</v>
      </c>
      <c r="I42" s="66"/>
      <c r="J42" s="66"/>
      <c r="K42" s="66"/>
      <c r="L42" s="66">
        <v>52.05</v>
      </c>
      <c r="M42" s="66"/>
      <c r="N42" s="66"/>
      <c r="O42" s="66"/>
      <c r="P42" s="66">
        <v>44.1</v>
      </c>
      <c r="Q42" s="66"/>
      <c r="R42" s="74"/>
      <c r="S42" s="74"/>
      <c r="T42" s="74"/>
      <c r="U42" s="74"/>
      <c r="V42" s="74"/>
      <c r="W42" s="74"/>
      <c r="X42" s="14"/>
      <c r="Y42" s="14"/>
      <c r="Z42" s="14"/>
      <c r="AA42" s="14"/>
      <c r="AB42" s="14"/>
      <c r="AC42" s="14"/>
      <c r="AD42" s="14"/>
      <c r="AE42" s="14"/>
      <c r="AF42" s="14"/>
      <c r="AG42" s="8"/>
      <c r="AH42" s="46" t="str">
        <f>B42</f>
        <v>Sulfato potásico</v>
      </c>
      <c r="AI42" s="64">
        <f t="shared" si="19"/>
        <v>0</v>
      </c>
      <c r="AJ42" s="50">
        <f t="shared" si="19"/>
        <v>0</v>
      </c>
      <c r="AK42" s="50">
        <f>K42*0.4364/30.974/100</f>
        <v>0</v>
      </c>
      <c r="AL42" s="50">
        <f>L42*0.83/39.1/100</f>
        <v>0.011048976982097185</v>
      </c>
      <c r="AM42" s="50">
        <f>M42*0.715/40.08/100</f>
        <v>0</v>
      </c>
      <c r="AN42" s="50">
        <f>N42*0.603/24.312/100</f>
        <v>0</v>
      </c>
      <c r="AO42" s="50">
        <f>O42/22.9898/100</f>
        <v>0</v>
      </c>
      <c r="AP42" s="50">
        <f>P42*0.4/32/100</f>
        <v>0.0055125</v>
      </c>
      <c r="AQ42" s="50">
        <f>Q42/35.453/100</f>
        <v>0</v>
      </c>
      <c r="AR42" s="50">
        <f>R42/55.85/100</f>
        <v>0</v>
      </c>
      <c r="AS42" s="50">
        <f>S42/10.8/100</f>
        <v>0</v>
      </c>
      <c r="AT42" s="50">
        <f>T42/63.55/100</f>
        <v>0</v>
      </c>
      <c r="AU42" s="50">
        <f>U42/65.38/100</f>
        <v>0</v>
      </c>
      <c r="AV42" s="50">
        <f>V42/54.94/100</f>
        <v>0</v>
      </c>
      <c r="AW42" s="65">
        <f>W42/95.95/100</f>
        <v>0</v>
      </c>
      <c r="AX42" s="9"/>
    </row>
    <row r="43" spans="1:50" ht="15.75">
      <c r="A43" s="7"/>
      <c r="B43" s="614" t="s">
        <v>186</v>
      </c>
      <c r="C43" s="618"/>
      <c r="D43" s="615"/>
      <c r="E43" s="634" t="s">
        <v>39</v>
      </c>
      <c r="F43" s="635"/>
      <c r="G43" s="80"/>
      <c r="H43" s="44">
        <v>0.243</v>
      </c>
      <c r="I43" s="13"/>
      <c r="J43" s="13"/>
      <c r="K43" s="13"/>
      <c r="L43" s="13">
        <v>61</v>
      </c>
      <c r="M43" s="13"/>
      <c r="N43" s="13"/>
      <c r="O43" s="13"/>
      <c r="P43" s="13"/>
      <c r="Q43" s="13">
        <v>45.9</v>
      </c>
      <c r="R43" s="73"/>
      <c r="S43" s="73"/>
      <c r="T43" s="73"/>
      <c r="U43" s="73"/>
      <c r="V43" s="73"/>
      <c r="W43" s="73"/>
      <c r="X43" s="84"/>
      <c r="Y43" s="84"/>
      <c r="Z43" s="84"/>
      <c r="AA43" s="84"/>
      <c r="AB43" s="84"/>
      <c r="AC43" s="84"/>
      <c r="AD43" s="84"/>
      <c r="AE43" s="84"/>
      <c r="AF43" s="84"/>
      <c r="AG43" s="8"/>
      <c r="AH43" s="46" t="str">
        <f>B43</f>
        <v>Cloruro potásico</v>
      </c>
      <c r="AI43" s="64">
        <f t="shared" si="19"/>
        <v>0</v>
      </c>
      <c r="AJ43" s="50">
        <f t="shared" si="19"/>
        <v>0</v>
      </c>
      <c r="AK43" s="50">
        <f>K43*0.4364/30.974/100</f>
        <v>0</v>
      </c>
      <c r="AL43" s="50">
        <f>L43*0.83/39.1/100</f>
        <v>0.012948849104859333</v>
      </c>
      <c r="AM43" s="50">
        <f>M43*0.715/40.08/100</f>
        <v>0</v>
      </c>
      <c r="AN43" s="50">
        <f>N43*0.603/24.312/100</f>
        <v>0</v>
      </c>
      <c r="AO43" s="50">
        <f>O43/22.9898/100</f>
        <v>0</v>
      </c>
      <c r="AP43" s="50">
        <f>P43*0.4/32/100</f>
        <v>0</v>
      </c>
      <c r="AQ43" s="50">
        <f>Q43/35.453/100</f>
        <v>0.012946718190280088</v>
      </c>
      <c r="AR43" s="50">
        <f>R43/55.85/100</f>
        <v>0</v>
      </c>
      <c r="AS43" s="50">
        <f>S43/10.8/100</f>
        <v>0</v>
      </c>
      <c r="AT43" s="50">
        <f>T43/63.55/100</f>
        <v>0</v>
      </c>
      <c r="AU43" s="50">
        <f>U43/65.38/100</f>
        <v>0</v>
      </c>
      <c r="AV43" s="50">
        <f>V43/54.94/100</f>
        <v>0</v>
      </c>
      <c r="AW43" s="65">
        <f>W43/95.95/100</f>
        <v>0</v>
      </c>
      <c r="AX43" s="9"/>
    </row>
    <row r="44" spans="1:50" ht="15.75">
      <c r="A44" s="7"/>
      <c r="B44" s="616" t="s">
        <v>173</v>
      </c>
      <c r="C44" s="625"/>
      <c r="D44" s="617"/>
      <c r="E44" s="129"/>
      <c r="F44" s="79"/>
      <c r="G44" s="80"/>
      <c r="H44" s="49"/>
      <c r="I44" s="66"/>
      <c r="J44" s="66"/>
      <c r="K44" s="66"/>
      <c r="L44" s="66"/>
      <c r="M44" s="66"/>
      <c r="N44" s="66"/>
      <c r="O44" s="66"/>
      <c r="P44" s="66"/>
      <c r="Q44" s="66"/>
      <c r="R44" s="67"/>
      <c r="S44" s="67"/>
      <c r="T44" s="67"/>
      <c r="U44" s="67"/>
      <c r="V44" s="67"/>
      <c r="W44" s="67"/>
      <c r="X44" s="84"/>
      <c r="Y44" s="84"/>
      <c r="Z44" s="84"/>
      <c r="AA44" s="84"/>
      <c r="AB44" s="84"/>
      <c r="AC44" s="84"/>
      <c r="AD44" s="84"/>
      <c r="AE44" s="84"/>
      <c r="AF44" s="84"/>
      <c r="AG44" s="8"/>
      <c r="AH44" s="46" t="str">
        <f>B44</f>
        <v>Insertar nuevo fertilizante</v>
      </c>
      <c r="AI44" s="64">
        <f>I44/14.007/100</f>
        <v>0</v>
      </c>
      <c r="AJ44" s="50">
        <f>J44/14.007/100</f>
        <v>0</v>
      </c>
      <c r="AK44" s="50">
        <f>K44*0.4364/30.974/100</f>
        <v>0</v>
      </c>
      <c r="AL44" s="50">
        <f>L44*0.83/39.1/100</f>
        <v>0</v>
      </c>
      <c r="AM44" s="50">
        <f>M44*0.715/40.08/100</f>
        <v>0</v>
      </c>
      <c r="AN44" s="50">
        <f>N44*0.603/24.312/100</f>
        <v>0</v>
      </c>
      <c r="AO44" s="50">
        <f>O44/22.9898/100</f>
        <v>0</v>
      </c>
      <c r="AP44" s="50">
        <f>P44*0.4/32/100</f>
        <v>0</v>
      </c>
      <c r="AQ44" s="50">
        <f>Q44/35.453/100</f>
        <v>0</v>
      </c>
      <c r="AR44" s="50">
        <f>R44/55.85/100</f>
        <v>0</v>
      </c>
      <c r="AS44" s="50">
        <f>S44/10.8/100</f>
        <v>0</v>
      </c>
      <c r="AT44" s="50">
        <f>T44/63.55/100</f>
        <v>0</v>
      </c>
      <c r="AU44" s="50">
        <f>U44/65.38/100</f>
        <v>0</v>
      </c>
      <c r="AV44" s="50">
        <f>V44/54.94/100</f>
        <v>0</v>
      </c>
      <c r="AW44" s="65">
        <f>W44/95.95/100</f>
        <v>0</v>
      </c>
      <c r="AX44" s="9"/>
    </row>
    <row r="45" spans="1:50" ht="18">
      <c r="A45" s="7"/>
      <c r="B45" s="630" t="s">
        <v>187</v>
      </c>
      <c r="C45" s="630"/>
      <c r="D45" s="630"/>
      <c r="E45" s="81"/>
      <c r="F45" s="76"/>
      <c r="G45" s="78"/>
      <c r="H45" s="55"/>
      <c r="I45" s="85"/>
      <c r="J45" s="70"/>
      <c r="K45" s="70"/>
      <c r="L45" s="70"/>
      <c r="M45" s="70"/>
      <c r="N45" s="70"/>
      <c r="O45" s="70"/>
      <c r="P45" s="70"/>
      <c r="Q45" s="71"/>
      <c r="R45" s="71"/>
      <c r="S45" s="71"/>
      <c r="T45" s="71"/>
      <c r="U45" s="71"/>
      <c r="V45" s="71"/>
      <c r="W45" s="71"/>
      <c r="X45" s="72"/>
      <c r="Y45" s="72"/>
      <c r="Z45" s="72"/>
      <c r="AA45" s="72"/>
      <c r="AB45" s="72"/>
      <c r="AC45" s="72"/>
      <c r="AD45" s="72"/>
      <c r="AE45" s="72"/>
      <c r="AF45" s="72"/>
      <c r="AG45" s="86"/>
      <c r="AH45" s="30" t="s">
        <v>36</v>
      </c>
      <c r="AI45" s="37"/>
      <c r="AJ45" s="38"/>
      <c r="AK45" s="38"/>
      <c r="AL45" s="38"/>
      <c r="AM45" s="38"/>
      <c r="AN45" s="38"/>
      <c r="AO45" s="38"/>
      <c r="AP45" s="38"/>
      <c r="AQ45" s="38"/>
      <c r="AR45" s="38"/>
      <c r="AS45" s="38"/>
      <c r="AT45" s="38"/>
      <c r="AU45" s="38"/>
      <c r="AV45" s="38"/>
      <c r="AW45" s="39"/>
      <c r="AX45" s="9"/>
    </row>
    <row r="46" spans="1:50" ht="15.75">
      <c r="A46" s="7"/>
      <c r="B46" s="614" t="s">
        <v>188</v>
      </c>
      <c r="C46" s="618"/>
      <c r="D46" s="615"/>
      <c r="E46" s="79"/>
      <c r="F46" s="76"/>
      <c r="G46" s="80"/>
      <c r="H46" s="44"/>
      <c r="I46" s="13"/>
      <c r="J46" s="13"/>
      <c r="K46" s="13"/>
      <c r="L46" s="13"/>
      <c r="M46" s="13"/>
      <c r="N46" s="13"/>
      <c r="O46" s="13"/>
      <c r="P46" s="13"/>
      <c r="Q46" s="13"/>
      <c r="R46" s="73">
        <v>13</v>
      </c>
      <c r="S46" s="73"/>
      <c r="T46" s="73"/>
      <c r="U46" s="73"/>
      <c r="V46" s="73"/>
      <c r="W46" s="73"/>
      <c r="X46" s="84"/>
      <c r="Y46" s="84"/>
      <c r="Z46" s="84"/>
      <c r="AA46" s="84"/>
      <c r="AB46" s="84"/>
      <c r="AC46" s="84"/>
      <c r="AD46" s="84"/>
      <c r="AE46" s="84"/>
      <c r="AF46" s="84"/>
      <c r="AG46" s="86"/>
      <c r="AH46" s="46" t="str">
        <f>B46</f>
        <v>Hierro  EDTA</v>
      </c>
      <c r="AI46" s="64">
        <f aca="true" t="shared" si="20" ref="AI46:AJ48">I46/14.007/100</f>
        <v>0</v>
      </c>
      <c r="AJ46" s="50">
        <f t="shared" si="20"/>
        <v>0</v>
      </c>
      <c r="AK46" s="50">
        <f>K46*0.4364/30.974/100</f>
        <v>0</v>
      </c>
      <c r="AL46" s="50">
        <f>L46*0.83/39.1/100</f>
        <v>0</v>
      </c>
      <c r="AM46" s="50">
        <f>M46*0.715/40.08/100</f>
        <v>0</v>
      </c>
      <c r="AN46" s="50">
        <f>N46*0.603/24.312/100</f>
        <v>0</v>
      </c>
      <c r="AO46" s="50">
        <f>O46/22.9898/100</f>
        <v>0</v>
      </c>
      <c r="AP46" s="50">
        <f>P46*0.4/32/100</f>
        <v>0</v>
      </c>
      <c r="AQ46" s="50">
        <f>Q46/35.453/100</f>
        <v>0</v>
      </c>
      <c r="AR46" s="50">
        <f>R46/55.85/100</f>
        <v>0.0023276633840644584</v>
      </c>
      <c r="AS46" s="50">
        <f>S46/10.8/100</f>
        <v>0</v>
      </c>
      <c r="AT46" s="50">
        <f>T46/63.55/100</f>
        <v>0</v>
      </c>
      <c r="AU46" s="50">
        <f>U46/65.38/100</f>
        <v>0</v>
      </c>
      <c r="AV46" s="50">
        <f>V46/54.94/100</f>
        <v>0</v>
      </c>
      <c r="AW46" s="65">
        <f>W46/95.95/100</f>
        <v>0</v>
      </c>
      <c r="AX46" s="9"/>
    </row>
    <row r="47" spans="1:50" ht="19.5">
      <c r="A47" s="7"/>
      <c r="B47" s="616" t="s">
        <v>189</v>
      </c>
      <c r="C47" s="625"/>
      <c r="D47" s="617"/>
      <c r="E47" s="79"/>
      <c r="F47" s="76"/>
      <c r="G47" s="80"/>
      <c r="H47" s="49">
        <v>7.981</v>
      </c>
      <c r="I47" s="162"/>
      <c r="J47" s="162"/>
      <c r="K47" s="162"/>
      <c r="L47" s="162"/>
      <c r="M47" s="162"/>
      <c r="N47" s="162"/>
      <c r="O47" s="162"/>
      <c r="P47" s="162"/>
      <c r="Q47" s="162"/>
      <c r="R47" s="74">
        <v>6.5</v>
      </c>
      <c r="S47" s="163"/>
      <c r="T47" s="163"/>
      <c r="U47" s="163"/>
      <c r="V47" s="163"/>
      <c r="W47" s="163"/>
      <c r="X47" s="14"/>
      <c r="Y47" s="14"/>
      <c r="Z47" s="14"/>
      <c r="AA47" s="14"/>
      <c r="AB47" s="14"/>
      <c r="AC47" s="14"/>
      <c r="AD47" s="14"/>
      <c r="AE47" s="14"/>
      <c r="AF47" s="14"/>
      <c r="AG47" s="86"/>
      <c r="AH47" s="46" t="str">
        <f>B47</f>
        <v>Hierro  DPTA</v>
      </c>
      <c r="AI47" s="64">
        <f t="shared" si="20"/>
        <v>0</v>
      </c>
      <c r="AJ47" s="50">
        <f t="shared" si="20"/>
        <v>0</v>
      </c>
      <c r="AK47" s="50">
        <f>K47*0.4364/30.974/100</f>
        <v>0</v>
      </c>
      <c r="AL47" s="50">
        <f>L47*0.83/39.1/100</f>
        <v>0</v>
      </c>
      <c r="AM47" s="50">
        <f>M47*0.715/40.08/100</f>
        <v>0</v>
      </c>
      <c r="AN47" s="50">
        <f>N47*0.603/24.312/100</f>
        <v>0</v>
      </c>
      <c r="AO47" s="50">
        <f>O47/22.9898/100</f>
        <v>0</v>
      </c>
      <c r="AP47" s="50">
        <f>P47*0.4/32/100</f>
        <v>0</v>
      </c>
      <c r="AQ47" s="50">
        <f>Q47/35.453/100</f>
        <v>0</v>
      </c>
      <c r="AR47" s="50">
        <f>R47/55.85/100</f>
        <v>0.0011638316920322292</v>
      </c>
      <c r="AS47" s="50">
        <f>S47/10.8/100</f>
        <v>0</v>
      </c>
      <c r="AT47" s="50">
        <f>T47/63.55/100</f>
        <v>0</v>
      </c>
      <c r="AU47" s="50">
        <f>U47/65.38/100</f>
        <v>0</v>
      </c>
      <c r="AV47" s="50">
        <f>V47/54.94/100</f>
        <v>0</v>
      </c>
      <c r="AW47" s="65">
        <f>W47/95.95/100</f>
        <v>0</v>
      </c>
      <c r="AX47" s="9"/>
    </row>
    <row r="48" spans="1:50" ht="19.5">
      <c r="A48" s="7"/>
      <c r="B48" s="614" t="s">
        <v>190</v>
      </c>
      <c r="C48" s="618"/>
      <c r="D48" s="615"/>
      <c r="E48" s="79"/>
      <c r="F48" s="76"/>
      <c r="G48" s="87"/>
      <c r="H48" s="44">
        <v>10.961</v>
      </c>
      <c r="I48" s="160"/>
      <c r="J48" s="160"/>
      <c r="K48" s="160"/>
      <c r="L48" s="160"/>
      <c r="M48" s="160"/>
      <c r="N48" s="160"/>
      <c r="O48" s="160"/>
      <c r="P48" s="160"/>
      <c r="Q48" s="160"/>
      <c r="R48" s="73">
        <v>6</v>
      </c>
      <c r="S48" s="161"/>
      <c r="T48" s="161"/>
      <c r="U48" s="161"/>
      <c r="V48" s="161"/>
      <c r="W48" s="161"/>
      <c r="X48" s="84"/>
      <c r="Y48" s="84"/>
      <c r="Z48" s="84"/>
      <c r="AA48" s="84"/>
      <c r="AB48" s="84"/>
      <c r="AC48" s="84"/>
      <c r="AD48" s="84"/>
      <c r="AE48" s="84"/>
      <c r="AF48" s="84"/>
      <c r="AG48" s="8"/>
      <c r="AH48" s="46" t="str">
        <f>B48</f>
        <v>Hierro EDDHA</v>
      </c>
      <c r="AI48" s="64">
        <f t="shared" si="20"/>
        <v>0</v>
      </c>
      <c r="AJ48" s="50">
        <f t="shared" si="20"/>
        <v>0</v>
      </c>
      <c r="AK48" s="50">
        <f>K48*0.4364/30.974/100</f>
        <v>0</v>
      </c>
      <c r="AL48" s="50">
        <f>L48*0.83/39.1/100</f>
        <v>0</v>
      </c>
      <c r="AM48" s="50">
        <f>M48*0.715/40.08/100</f>
        <v>0</v>
      </c>
      <c r="AN48" s="50">
        <f>N48*0.603/24.312/100</f>
        <v>0</v>
      </c>
      <c r="AO48" s="50">
        <f>O48/22.9898/100</f>
        <v>0</v>
      </c>
      <c r="AP48" s="50">
        <f>P48*0.4/32/100</f>
        <v>0</v>
      </c>
      <c r="AQ48" s="50">
        <f>Q48/35.453/100</f>
        <v>0</v>
      </c>
      <c r="AR48" s="50">
        <f>R48/55.85/100</f>
        <v>0.0010743061772605191</v>
      </c>
      <c r="AS48" s="50">
        <f>S48/10.8/100</f>
        <v>0</v>
      </c>
      <c r="AT48" s="50">
        <f>T48/63.55/100</f>
        <v>0</v>
      </c>
      <c r="AU48" s="50">
        <f>U48/65.38/100</f>
        <v>0</v>
      </c>
      <c r="AV48" s="50">
        <f>V48/54.94/100</f>
        <v>0</v>
      </c>
      <c r="AW48" s="65">
        <f>W48/95.95/100</f>
        <v>0</v>
      </c>
      <c r="AX48" s="9"/>
    </row>
    <row r="49" spans="1:50" ht="15">
      <c r="A49" s="7"/>
      <c r="B49" s="88"/>
      <c r="C49" s="89"/>
      <c r="D49" s="89"/>
      <c r="E49" s="79"/>
      <c r="F49" s="76"/>
      <c r="G49" s="87"/>
      <c r="H49" s="90"/>
      <c r="I49" s="91"/>
      <c r="J49" s="91"/>
      <c r="K49" s="91"/>
      <c r="L49" s="91"/>
      <c r="M49" s="91"/>
      <c r="N49" s="91"/>
      <c r="O49" s="91"/>
      <c r="P49" s="91"/>
      <c r="Q49" s="91"/>
      <c r="R49" s="92"/>
      <c r="S49" s="93"/>
      <c r="T49" s="93"/>
      <c r="U49" s="93"/>
      <c r="V49" s="93"/>
      <c r="W49" s="93"/>
      <c r="X49" s="93"/>
      <c r="Y49" s="93"/>
      <c r="Z49" s="93"/>
      <c r="AA49" s="93"/>
      <c r="AB49" s="93"/>
      <c r="AC49" s="93"/>
      <c r="AD49" s="93"/>
      <c r="AE49" s="93"/>
      <c r="AF49" s="93"/>
      <c r="AG49" s="8"/>
      <c r="AH49" s="18"/>
      <c r="AI49" s="37"/>
      <c r="AJ49" s="38"/>
      <c r="AK49" s="38"/>
      <c r="AL49" s="38"/>
      <c r="AM49" s="38"/>
      <c r="AN49" s="38"/>
      <c r="AO49" s="38"/>
      <c r="AP49" s="38"/>
      <c r="AQ49" s="38"/>
      <c r="AR49" s="38"/>
      <c r="AS49" s="38"/>
      <c r="AT49" s="38"/>
      <c r="AU49" s="38"/>
      <c r="AV49" s="38"/>
      <c r="AW49" s="39"/>
      <c r="AX49" s="9"/>
    </row>
    <row r="50" spans="1:50" ht="24" customHeight="1">
      <c r="A50" s="7"/>
      <c r="B50" s="636" t="s">
        <v>191</v>
      </c>
      <c r="C50" s="636"/>
      <c r="D50" s="636"/>
      <c r="E50" s="81"/>
      <c r="F50" s="76"/>
      <c r="G50" s="78"/>
      <c r="H50" s="59" t="s">
        <v>40</v>
      </c>
      <c r="I50" s="60" t="s">
        <v>54</v>
      </c>
      <c r="J50" s="60" t="s">
        <v>55</v>
      </c>
      <c r="K50" s="35" t="s">
        <v>56</v>
      </c>
      <c r="L50" s="35" t="s">
        <v>57</v>
      </c>
      <c r="M50" s="35" t="s">
        <v>15</v>
      </c>
      <c r="N50" s="35" t="s">
        <v>16</v>
      </c>
      <c r="O50" s="35" t="s">
        <v>17</v>
      </c>
      <c r="P50" s="35" t="s">
        <v>58</v>
      </c>
      <c r="Q50" s="59" t="s">
        <v>18</v>
      </c>
      <c r="R50" s="59" t="s">
        <v>19</v>
      </c>
      <c r="S50" s="59" t="s">
        <v>20</v>
      </c>
      <c r="T50" s="59" t="s">
        <v>21</v>
      </c>
      <c r="U50" s="59" t="s">
        <v>22</v>
      </c>
      <c r="V50" s="59" t="s">
        <v>23</v>
      </c>
      <c r="W50" s="59" t="s">
        <v>24</v>
      </c>
      <c r="X50" s="94"/>
      <c r="Y50" s="94"/>
      <c r="Z50" s="94"/>
      <c r="AA50" s="94"/>
      <c r="AB50" s="94"/>
      <c r="AC50" s="94"/>
      <c r="AD50" s="94"/>
      <c r="AE50" s="94"/>
      <c r="AF50" s="94"/>
      <c r="AG50" s="8"/>
      <c r="AH50" s="30" t="s">
        <v>37</v>
      </c>
      <c r="AI50" s="37"/>
      <c r="AJ50" s="38"/>
      <c r="AK50" s="38"/>
      <c r="AL50" s="38"/>
      <c r="AM50" s="38"/>
      <c r="AN50" s="38"/>
      <c r="AO50" s="38"/>
      <c r="AP50" s="38"/>
      <c r="AQ50" s="38"/>
      <c r="AR50" s="38"/>
      <c r="AS50" s="38"/>
      <c r="AT50" s="38"/>
      <c r="AU50" s="38"/>
      <c r="AV50" s="38"/>
      <c r="AW50" s="39"/>
      <c r="AX50" s="9"/>
    </row>
    <row r="51" spans="1:50" ht="18" customHeight="1">
      <c r="A51" s="7"/>
      <c r="B51" s="614" t="s">
        <v>192</v>
      </c>
      <c r="C51" s="618"/>
      <c r="D51" s="615"/>
      <c r="E51" s="79"/>
      <c r="F51" s="76"/>
      <c r="G51" s="80"/>
      <c r="H51" s="44"/>
      <c r="I51" s="13"/>
      <c r="J51" s="13"/>
      <c r="K51" s="13"/>
      <c r="L51" s="13"/>
      <c r="M51" s="13"/>
      <c r="N51" s="13"/>
      <c r="O51" s="13"/>
      <c r="P51" s="13"/>
      <c r="Q51" s="13"/>
      <c r="R51" s="73">
        <v>4</v>
      </c>
      <c r="S51" s="73">
        <v>1</v>
      </c>
      <c r="T51" s="73">
        <v>1</v>
      </c>
      <c r="U51" s="73">
        <v>1</v>
      </c>
      <c r="V51" s="73">
        <v>1</v>
      </c>
      <c r="W51" s="73">
        <v>1</v>
      </c>
      <c r="X51" s="84"/>
      <c r="Y51" s="84"/>
      <c r="Z51" s="84"/>
      <c r="AA51" s="84"/>
      <c r="AB51" s="84"/>
      <c r="AC51" s="84"/>
      <c r="AD51" s="84"/>
      <c r="AE51" s="84"/>
      <c r="AF51" s="84"/>
      <c r="AG51" s="8"/>
      <c r="AH51" s="46" t="str">
        <f aca="true" t="shared" si="21" ref="AH51:AH62">B51</f>
        <v>Microelementos MIX 1</v>
      </c>
      <c r="AI51" s="64">
        <f aca="true" t="shared" si="22" ref="AI51:AI62">I51/14.007/100</f>
        <v>0</v>
      </c>
      <c r="AJ51" s="50">
        <f aca="true" t="shared" si="23" ref="AJ51:AJ62">J51/14.007/100</f>
        <v>0</v>
      </c>
      <c r="AK51" s="50">
        <f aca="true" t="shared" si="24" ref="AK51:AK62">K51*0.4364/30.974/100</f>
        <v>0</v>
      </c>
      <c r="AL51" s="50">
        <f aca="true" t="shared" si="25" ref="AL51:AL62">L51*0.83/39.1/100</f>
        <v>0</v>
      </c>
      <c r="AM51" s="50">
        <f aca="true" t="shared" si="26" ref="AM51:AM62">M51*0.715/40.08/100</f>
        <v>0</v>
      </c>
      <c r="AN51" s="50">
        <f aca="true" t="shared" si="27" ref="AN51:AN62">N51*0.603/24.312/100</f>
        <v>0</v>
      </c>
      <c r="AO51" s="50">
        <f aca="true" t="shared" si="28" ref="AO51:AO62">O51/22.9898/100</f>
        <v>0</v>
      </c>
      <c r="AP51" s="50">
        <f>P51*0.4/32/100</f>
        <v>0</v>
      </c>
      <c r="AQ51" s="50">
        <f aca="true" t="shared" si="29" ref="AQ51:AQ62">Q51/35.453/100</f>
        <v>0</v>
      </c>
      <c r="AR51" s="50">
        <f aca="true" t="shared" si="30" ref="AR51:AR62">R51/55.85/100</f>
        <v>0.0007162041181736794</v>
      </c>
      <c r="AS51" s="50">
        <f aca="true" t="shared" si="31" ref="AS51:AS62">S51/10.8/100</f>
        <v>0.0009259259259259259</v>
      </c>
      <c r="AT51" s="50">
        <f aca="true" t="shared" si="32" ref="AT51:AT62">T51/63.55/100</f>
        <v>0.00015735641227380016</v>
      </c>
      <c r="AU51" s="50">
        <f aca="true" t="shared" si="33" ref="AU51:AU62">U51/65.38/100</f>
        <v>0.00015295197308045274</v>
      </c>
      <c r="AV51" s="50">
        <f aca="true" t="shared" si="34" ref="AV51:AV62">V51/54.94/100</f>
        <v>0.00018201674554058973</v>
      </c>
      <c r="AW51" s="65">
        <f aca="true" t="shared" si="35" ref="AW51:AW62">W51/95.95/100</f>
        <v>0.00010422094841063054</v>
      </c>
      <c r="AX51" s="9"/>
    </row>
    <row r="52" spans="1:50" ht="17.25" customHeight="1">
      <c r="A52" s="7"/>
      <c r="B52" s="616" t="s">
        <v>193</v>
      </c>
      <c r="C52" s="625"/>
      <c r="D52" s="617"/>
      <c r="E52" s="79"/>
      <c r="F52" s="76"/>
      <c r="G52" s="80"/>
      <c r="H52" s="49"/>
      <c r="I52" s="66"/>
      <c r="J52" s="66"/>
      <c r="K52" s="66"/>
      <c r="L52" s="66"/>
      <c r="M52" s="66"/>
      <c r="N52" s="66"/>
      <c r="O52" s="66"/>
      <c r="P52" s="66"/>
      <c r="Q52" s="66"/>
      <c r="R52" s="74"/>
      <c r="S52" s="74"/>
      <c r="T52" s="74"/>
      <c r="U52" s="74"/>
      <c r="V52" s="74"/>
      <c r="W52" s="74"/>
      <c r="X52" s="14"/>
      <c r="Y52" s="14"/>
      <c r="Z52" s="14"/>
      <c r="AA52" s="14"/>
      <c r="AB52" s="14"/>
      <c r="AC52" s="14"/>
      <c r="AD52" s="14"/>
      <c r="AE52" s="14"/>
      <c r="AF52" s="14"/>
      <c r="AG52" s="8"/>
      <c r="AH52" s="46" t="str">
        <f t="shared" si="21"/>
        <v>Microelementos MIX 2</v>
      </c>
      <c r="AI52" s="64">
        <f t="shared" si="22"/>
        <v>0</v>
      </c>
      <c r="AJ52" s="50">
        <f t="shared" si="23"/>
        <v>0</v>
      </c>
      <c r="AK52" s="50">
        <f t="shared" si="24"/>
        <v>0</v>
      </c>
      <c r="AL52" s="50">
        <f t="shared" si="25"/>
        <v>0</v>
      </c>
      <c r="AM52" s="50">
        <f t="shared" si="26"/>
        <v>0</v>
      </c>
      <c r="AN52" s="50">
        <f t="shared" si="27"/>
        <v>0</v>
      </c>
      <c r="AO52" s="50">
        <f t="shared" si="28"/>
        <v>0</v>
      </c>
      <c r="AP52" s="50">
        <f aca="true" t="shared" si="36" ref="AP52:AP62">P52*0.4/32/100</f>
        <v>0</v>
      </c>
      <c r="AQ52" s="50">
        <f t="shared" si="29"/>
        <v>0</v>
      </c>
      <c r="AR52" s="50">
        <f t="shared" si="30"/>
        <v>0</v>
      </c>
      <c r="AS52" s="50">
        <f t="shared" si="31"/>
        <v>0</v>
      </c>
      <c r="AT52" s="50">
        <f t="shared" si="32"/>
        <v>0</v>
      </c>
      <c r="AU52" s="50">
        <f t="shared" si="33"/>
        <v>0</v>
      </c>
      <c r="AV52" s="50">
        <f t="shared" si="34"/>
        <v>0</v>
      </c>
      <c r="AW52" s="65">
        <f t="shared" si="35"/>
        <v>0</v>
      </c>
      <c r="AX52" s="9"/>
    </row>
    <row r="53" spans="1:50" ht="19.5">
      <c r="A53" s="7"/>
      <c r="B53" s="614" t="s">
        <v>49</v>
      </c>
      <c r="C53" s="618"/>
      <c r="D53" s="615"/>
      <c r="E53" s="634" t="s">
        <v>73</v>
      </c>
      <c r="F53" s="635"/>
      <c r="G53" s="80"/>
      <c r="H53" s="44">
        <v>10.225</v>
      </c>
      <c r="I53" s="13"/>
      <c r="J53" s="13"/>
      <c r="K53" s="13"/>
      <c r="L53" s="13"/>
      <c r="M53" s="13"/>
      <c r="N53" s="13"/>
      <c r="O53" s="13">
        <v>12.1</v>
      </c>
      <c r="P53" s="13"/>
      <c r="Q53" s="13"/>
      <c r="R53" s="73"/>
      <c r="S53" s="73">
        <v>11.3</v>
      </c>
      <c r="T53" s="73"/>
      <c r="U53" s="73"/>
      <c r="V53" s="73"/>
      <c r="W53" s="73"/>
      <c r="X53" s="84"/>
      <c r="Y53" s="84"/>
      <c r="Z53" s="84"/>
      <c r="AA53" s="84"/>
      <c r="AB53" s="84"/>
      <c r="AC53" s="84"/>
      <c r="AD53" s="84"/>
      <c r="AE53" s="84"/>
      <c r="AF53" s="84"/>
      <c r="AG53" s="8"/>
      <c r="AH53" s="46" t="str">
        <f t="shared" si="21"/>
        <v>Borax</v>
      </c>
      <c r="AI53" s="64">
        <f t="shared" si="22"/>
        <v>0</v>
      </c>
      <c r="AJ53" s="50">
        <f t="shared" si="23"/>
        <v>0</v>
      </c>
      <c r="AK53" s="50">
        <f t="shared" si="24"/>
        <v>0</v>
      </c>
      <c r="AL53" s="50">
        <f t="shared" si="25"/>
        <v>0</v>
      </c>
      <c r="AM53" s="50">
        <f t="shared" si="26"/>
        <v>0</v>
      </c>
      <c r="AN53" s="50">
        <f t="shared" si="27"/>
        <v>0</v>
      </c>
      <c r="AO53" s="50">
        <f t="shared" si="28"/>
        <v>0.005263203681632724</v>
      </c>
      <c r="AP53" s="50">
        <f t="shared" si="36"/>
        <v>0</v>
      </c>
      <c r="AQ53" s="50">
        <f t="shared" si="29"/>
        <v>0</v>
      </c>
      <c r="AR53" s="50">
        <f t="shared" si="30"/>
        <v>0</v>
      </c>
      <c r="AS53" s="50">
        <f t="shared" si="31"/>
        <v>0.010462962962962962</v>
      </c>
      <c r="AT53" s="50">
        <f t="shared" si="32"/>
        <v>0</v>
      </c>
      <c r="AU53" s="50">
        <f t="shared" si="33"/>
        <v>0</v>
      </c>
      <c r="AV53" s="50">
        <f t="shared" si="34"/>
        <v>0</v>
      </c>
      <c r="AW53" s="65">
        <f t="shared" si="35"/>
        <v>0</v>
      </c>
      <c r="AX53" s="9"/>
    </row>
    <row r="54" spans="1:50" ht="19.5">
      <c r="A54" s="7"/>
      <c r="B54" s="616" t="s">
        <v>194</v>
      </c>
      <c r="C54" s="625"/>
      <c r="D54" s="617"/>
      <c r="E54" s="634" t="s">
        <v>74</v>
      </c>
      <c r="F54" s="635"/>
      <c r="G54" s="80"/>
      <c r="H54" s="49">
        <v>19.625</v>
      </c>
      <c r="I54" s="66"/>
      <c r="J54" s="66"/>
      <c r="K54" s="66"/>
      <c r="L54" s="66"/>
      <c r="M54" s="66"/>
      <c r="N54" s="66"/>
      <c r="O54" s="66"/>
      <c r="P54" s="66"/>
      <c r="Q54" s="66"/>
      <c r="R54" s="74"/>
      <c r="S54" s="74">
        <v>17.5</v>
      </c>
      <c r="T54" s="74"/>
      <c r="U54" s="74"/>
      <c r="V54" s="74"/>
      <c r="W54" s="74"/>
      <c r="X54" s="14"/>
      <c r="Y54" s="14"/>
      <c r="Z54" s="14"/>
      <c r="AA54" s="14"/>
      <c r="AB54" s="14"/>
      <c r="AC54" s="14"/>
      <c r="AD54" s="14"/>
      <c r="AE54" s="14"/>
      <c r="AF54" s="14"/>
      <c r="AG54" s="8"/>
      <c r="AH54" s="46" t="str">
        <f t="shared" si="21"/>
        <v>Ácido bórico</v>
      </c>
      <c r="AI54" s="64">
        <f t="shared" si="22"/>
        <v>0</v>
      </c>
      <c r="AJ54" s="50">
        <f t="shared" si="23"/>
        <v>0</v>
      </c>
      <c r="AK54" s="50">
        <f t="shared" si="24"/>
        <v>0</v>
      </c>
      <c r="AL54" s="50">
        <f t="shared" si="25"/>
        <v>0</v>
      </c>
      <c r="AM54" s="50">
        <f t="shared" si="26"/>
        <v>0</v>
      </c>
      <c r="AN54" s="50">
        <f t="shared" si="27"/>
        <v>0</v>
      </c>
      <c r="AO54" s="50">
        <f t="shared" si="28"/>
        <v>0</v>
      </c>
      <c r="AP54" s="50">
        <f t="shared" si="36"/>
        <v>0</v>
      </c>
      <c r="AQ54" s="50">
        <f t="shared" si="29"/>
        <v>0</v>
      </c>
      <c r="AR54" s="50">
        <f t="shared" si="30"/>
        <v>0</v>
      </c>
      <c r="AS54" s="50">
        <f t="shared" si="31"/>
        <v>0.016203703703703703</v>
      </c>
      <c r="AT54" s="50">
        <f t="shared" si="32"/>
        <v>0</v>
      </c>
      <c r="AU54" s="50">
        <f t="shared" si="33"/>
        <v>0</v>
      </c>
      <c r="AV54" s="50">
        <f t="shared" si="34"/>
        <v>0</v>
      </c>
      <c r="AW54" s="65">
        <f t="shared" si="35"/>
        <v>0</v>
      </c>
      <c r="AX54" s="9"/>
    </row>
    <row r="55" spans="1:50" ht="19.5">
      <c r="A55" s="7"/>
      <c r="B55" s="614" t="s">
        <v>195</v>
      </c>
      <c r="C55" s="618"/>
      <c r="D55" s="615"/>
      <c r="E55" s="634" t="s">
        <v>75</v>
      </c>
      <c r="F55" s="635"/>
      <c r="G55" s="80"/>
      <c r="H55" s="44">
        <v>14.46</v>
      </c>
      <c r="I55" s="13"/>
      <c r="J55" s="13"/>
      <c r="K55" s="13"/>
      <c r="L55" s="13"/>
      <c r="M55" s="13"/>
      <c r="N55" s="13"/>
      <c r="O55" s="13"/>
      <c r="P55" s="13">
        <v>32.1</v>
      </c>
      <c r="Q55" s="13"/>
      <c r="R55" s="73"/>
      <c r="S55" s="73"/>
      <c r="T55" s="73">
        <v>25.5</v>
      </c>
      <c r="U55" s="73"/>
      <c r="V55" s="73"/>
      <c r="W55" s="73"/>
      <c r="X55" s="84"/>
      <c r="Y55" s="84"/>
      <c r="Z55" s="84"/>
      <c r="AA55" s="84"/>
      <c r="AB55" s="84"/>
      <c r="AC55" s="84"/>
      <c r="AD55" s="84"/>
      <c r="AE55" s="84"/>
      <c r="AF55" s="84"/>
      <c r="AG55" s="8"/>
      <c r="AH55" s="46" t="str">
        <f t="shared" si="21"/>
        <v>Sulfato de cobre</v>
      </c>
      <c r="AI55" s="64">
        <f t="shared" si="22"/>
        <v>0</v>
      </c>
      <c r="AJ55" s="50">
        <f t="shared" si="23"/>
        <v>0</v>
      </c>
      <c r="AK55" s="50">
        <f t="shared" si="24"/>
        <v>0</v>
      </c>
      <c r="AL55" s="50">
        <f t="shared" si="25"/>
        <v>0</v>
      </c>
      <c r="AM55" s="50">
        <f t="shared" si="26"/>
        <v>0</v>
      </c>
      <c r="AN55" s="50">
        <f t="shared" si="27"/>
        <v>0</v>
      </c>
      <c r="AO55" s="50">
        <f t="shared" si="28"/>
        <v>0</v>
      </c>
      <c r="AP55" s="50">
        <f t="shared" si="36"/>
        <v>0.0040125000000000004</v>
      </c>
      <c r="AQ55" s="50">
        <f t="shared" si="29"/>
        <v>0</v>
      </c>
      <c r="AR55" s="50">
        <f t="shared" si="30"/>
        <v>0</v>
      </c>
      <c r="AS55" s="50">
        <f t="shared" si="31"/>
        <v>0</v>
      </c>
      <c r="AT55" s="50">
        <f t="shared" si="32"/>
        <v>0.0040125885129819044</v>
      </c>
      <c r="AU55" s="50">
        <f t="shared" si="33"/>
        <v>0</v>
      </c>
      <c r="AV55" s="50">
        <f t="shared" si="34"/>
        <v>0</v>
      </c>
      <c r="AW55" s="65">
        <f t="shared" si="35"/>
        <v>0</v>
      </c>
      <c r="AX55" s="9"/>
    </row>
    <row r="56" spans="1:50" ht="15.75">
      <c r="A56" s="7"/>
      <c r="B56" s="616" t="s">
        <v>196</v>
      </c>
      <c r="C56" s="625"/>
      <c r="D56" s="617"/>
      <c r="E56" s="634"/>
      <c r="F56" s="635"/>
      <c r="G56" s="80"/>
      <c r="H56" s="49">
        <v>17.404</v>
      </c>
      <c r="I56" s="66"/>
      <c r="J56" s="66"/>
      <c r="K56" s="66"/>
      <c r="L56" s="66"/>
      <c r="M56" s="66"/>
      <c r="N56" s="66"/>
      <c r="O56" s="66"/>
      <c r="P56" s="66"/>
      <c r="Q56" s="66"/>
      <c r="R56" s="74"/>
      <c r="S56" s="74"/>
      <c r="T56" s="74">
        <v>15</v>
      </c>
      <c r="U56" s="74"/>
      <c r="V56" s="74"/>
      <c r="W56" s="74"/>
      <c r="X56" s="14"/>
      <c r="Y56" s="14"/>
      <c r="Z56" s="14"/>
      <c r="AA56" s="14"/>
      <c r="AB56" s="14"/>
      <c r="AC56" s="14"/>
      <c r="AD56" s="14"/>
      <c r="AE56" s="14"/>
      <c r="AF56" s="14"/>
      <c r="AG56" s="8"/>
      <c r="AH56" s="46" t="str">
        <f t="shared" si="21"/>
        <v>Quelato de cobre (EDTA)</v>
      </c>
      <c r="AI56" s="64">
        <f t="shared" si="22"/>
        <v>0</v>
      </c>
      <c r="AJ56" s="50">
        <f t="shared" si="23"/>
        <v>0</v>
      </c>
      <c r="AK56" s="50">
        <f t="shared" si="24"/>
        <v>0</v>
      </c>
      <c r="AL56" s="50">
        <f t="shared" si="25"/>
        <v>0</v>
      </c>
      <c r="AM56" s="50">
        <f t="shared" si="26"/>
        <v>0</v>
      </c>
      <c r="AN56" s="50">
        <f t="shared" si="27"/>
        <v>0</v>
      </c>
      <c r="AO56" s="50">
        <f t="shared" si="28"/>
        <v>0</v>
      </c>
      <c r="AP56" s="50">
        <f t="shared" si="36"/>
        <v>0</v>
      </c>
      <c r="AQ56" s="50">
        <f t="shared" si="29"/>
        <v>0</v>
      </c>
      <c r="AR56" s="50">
        <f t="shared" si="30"/>
        <v>0</v>
      </c>
      <c r="AS56" s="50">
        <f t="shared" si="31"/>
        <v>0</v>
      </c>
      <c r="AT56" s="50">
        <f t="shared" si="32"/>
        <v>0.0023603461841070024</v>
      </c>
      <c r="AU56" s="50">
        <f t="shared" si="33"/>
        <v>0</v>
      </c>
      <c r="AV56" s="50">
        <f t="shared" si="34"/>
        <v>0</v>
      </c>
      <c r="AW56" s="65">
        <f t="shared" si="35"/>
        <v>0</v>
      </c>
      <c r="AX56" s="9"/>
    </row>
    <row r="57" spans="1:50" ht="19.5">
      <c r="A57" s="7"/>
      <c r="B57" s="614" t="s">
        <v>197</v>
      </c>
      <c r="C57" s="618"/>
      <c r="D57" s="615"/>
      <c r="E57" s="634" t="s">
        <v>76</v>
      </c>
      <c r="F57" s="635"/>
      <c r="G57" s="80"/>
      <c r="H57" s="44">
        <v>30.78</v>
      </c>
      <c r="I57" s="13"/>
      <c r="J57" s="13"/>
      <c r="K57" s="13"/>
      <c r="L57" s="13"/>
      <c r="M57" s="13"/>
      <c r="N57" s="13"/>
      <c r="O57" s="13"/>
      <c r="P57" s="13">
        <v>27.8</v>
      </c>
      <c r="Q57" s="13"/>
      <c r="R57" s="73"/>
      <c r="S57" s="73"/>
      <c r="T57" s="73"/>
      <c r="U57" s="73">
        <v>22.7</v>
      </c>
      <c r="V57" s="73"/>
      <c r="W57" s="73"/>
      <c r="X57" s="84"/>
      <c r="Y57" s="84"/>
      <c r="Z57" s="84"/>
      <c r="AA57" s="84"/>
      <c r="AB57" s="84"/>
      <c r="AC57" s="84"/>
      <c r="AD57" s="84"/>
      <c r="AE57" s="84"/>
      <c r="AF57" s="84"/>
      <c r="AG57" s="8"/>
      <c r="AH57" s="46" t="str">
        <f t="shared" si="21"/>
        <v>Sulfato de zinc</v>
      </c>
      <c r="AI57" s="64">
        <f t="shared" si="22"/>
        <v>0</v>
      </c>
      <c r="AJ57" s="50">
        <f t="shared" si="23"/>
        <v>0</v>
      </c>
      <c r="AK57" s="50">
        <f t="shared" si="24"/>
        <v>0</v>
      </c>
      <c r="AL57" s="50">
        <f t="shared" si="25"/>
        <v>0</v>
      </c>
      <c r="AM57" s="50">
        <f t="shared" si="26"/>
        <v>0</v>
      </c>
      <c r="AN57" s="50">
        <f t="shared" si="27"/>
        <v>0</v>
      </c>
      <c r="AO57" s="50">
        <f t="shared" si="28"/>
        <v>0</v>
      </c>
      <c r="AP57" s="50">
        <f t="shared" si="36"/>
        <v>0.0034750000000000002</v>
      </c>
      <c r="AQ57" s="50">
        <f t="shared" si="29"/>
        <v>0</v>
      </c>
      <c r="AR57" s="50">
        <f t="shared" si="30"/>
        <v>0</v>
      </c>
      <c r="AS57" s="50">
        <f t="shared" si="31"/>
        <v>0</v>
      </c>
      <c r="AT57" s="50">
        <f t="shared" si="32"/>
        <v>0</v>
      </c>
      <c r="AU57" s="50">
        <f t="shared" si="33"/>
        <v>0.0034720097889262775</v>
      </c>
      <c r="AV57" s="50">
        <f t="shared" si="34"/>
        <v>0</v>
      </c>
      <c r="AW57" s="65">
        <f t="shared" si="35"/>
        <v>0</v>
      </c>
      <c r="AX57" s="9"/>
    </row>
    <row r="58" spans="1:50" ht="15.75">
      <c r="A58" s="7"/>
      <c r="B58" s="616" t="s">
        <v>198</v>
      </c>
      <c r="C58" s="625"/>
      <c r="D58" s="617"/>
      <c r="E58" s="634"/>
      <c r="F58" s="635"/>
      <c r="G58" s="62"/>
      <c r="H58" s="49">
        <v>14.663</v>
      </c>
      <c r="I58" s="66"/>
      <c r="J58" s="66"/>
      <c r="K58" s="66"/>
      <c r="L58" s="66"/>
      <c r="M58" s="66"/>
      <c r="N58" s="66"/>
      <c r="O58" s="66"/>
      <c r="P58" s="66"/>
      <c r="Q58" s="66"/>
      <c r="R58" s="74"/>
      <c r="S58" s="74"/>
      <c r="T58" s="74"/>
      <c r="U58" s="74">
        <v>15</v>
      </c>
      <c r="V58" s="74"/>
      <c r="W58" s="74"/>
      <c r="X58" s="14"/>
      <c r="Y58" s="14"/>
      <c r="Z58" s="14"/>
      <c r="AA58" s="14"/>
      <c r="AB58" s="14"/>
      <c r="AC58" s="14"/>
      <c r="AD58" s="14"/>
      <c r="AE58" s="14"/>
      <c r="AF58" s="14"/>
      <c r="AG58" s="8"/>
      <c r="AH58" s="46" t="str">
        <f t="shared" si="21"/>
        <v>Quelato de zinc (EDTA)</v>
      </c>
      <c r="AI58" s="64">
        <f t="shared" si="22"/>
        <v>0</v>
      </c>
      <c r="AJ58" s="50">
        <f t="shared" si="23"/>
        <v>0</v>
      </c>
      <c r="AK58" s="50">
        <f t="shared" si="24"/>
        <v>0</v>
      </c>
      <c r="AL58" s="50">
        <f t="shared" si="25"/>
        <v>0</v>
      </c>
      <c r="AM58" s="50">
        <f t="shared" si="26"/>
        <v>0</v>
      </c>
      <c r="AN58" s="50">
        <f t="shared" si="27"/>
        <v>0</v>
      </c>
      <c r="AO58" s="50">
        <f t="shared" si="28"/>
        <v>0</v>
      </c>
      <c r="AP58" s="50">
        <f t="shared" si="36"/>
        <v>0</v>
      </c>
      <c r="AQ58" s="50">
        <f t="shared" si="29"/>
        <v>0</v>
      </c>
      <c r="AR58" s="50">
        <f t="shared" si="30"/>
        <v>0</v>
      </c>
      <c r="AS58" s="50">
        <f t="shared" si="31"/>
        <v>0</v>
      </c>
      <c r="AT58" s="50">
        <f t="shared" si="32"/>
        <v>0</v>
      </c>
      <c r="AU58" s="50">
        <f t="shared" si="33"/>
        <v>0.002294279596206791</v>
      </c>
      <c r="AV58" s="50">
        <f t="shared" si="34"/>
        <v>0</v>
      </c>
      <c r="AW58" s="65">
        <f t="shared" si="35"/>
        <v>0</v>
      </c>
      <c r="AX58" s="9"/>
    </row>
    <row r="59" spans="1:50" ht="19.5">
      <c r="A59" s="7"/>
      <c r="B59" s="614" t="s">
        <v>199</v>
      </c>
      <c r="C59" s="618"/>
      <c r="D59" s="615"/>
      <c r="E59" s="634" t="s">
        <v>77</v>
      </c>
      <c r="F59" s="635"/>
      <c r="G59" s="62"/>
      <c r="H59" s="44">
        <v>50</v>
      </c>
      <c r="I59" s="13"/>
      <c r="J59" s="13"/>
      <c r="K59" s="13"/>
      <c r="L59" s="13"/>
      <c r="M59" s="13"/>
      <c r="N59" s="13"/>
      <c r="O59" s="13"/>
      <c r="P59" s="13">
        <v>47.5</v>
      </c>
      <c r="Q59" s="13"/>
      <c r="R59" s="73"/>
      <c r="S59" s="73"/>
      <c r="T59" s="73"/>
      <c r="U59" s="73"/>
      <c r="V59" s="73">
        <v>32.5</v>
      </c>
      <c r="W59" s="73"/>
      <c r="X59" s="84"/>
      <c r="Y59" s="84"/>
      <c r="Z59" s="84"/>
      <c r="AA59" s="84"/>
      <c r="AB59" s="84"/>
      <c r="AC59" s="84"/>
      <c r="AD59" s="84"/>
      <c r="AE59" s="84"/>
      <c r="AF59" s="84"/>
      <c r="AG59" s="8"/>
      <c r="AH59" s="46" t="str">
        <f t="shared" si="21"/>
        <v>Sulfato de manganeso</v>
      </c>
      <c r="AI59" s="64">
        <f t="shared" si="22"/>
        <v>0</v>
      </c>
      <c r="AJ59" s="50">
        <f t="shared" si="23"/>
        <v>0</v>
      </c>
      <c r="AK59" s="50">
        <f t="shared" si="24"/>
        <v>0</v>
      </c>
      <c r="AL59" s="50">
        <f t="shared" si="25"/>
        <v>0</v>
      </c>
      <c r="AM59" s="50">
        <f t="shared" si="26"/>
        <v>0</v>
      </c>
      <c r="AN59" s="50">
        <f t="shared" si="27"/>
        <v>0</v>
      </c>
      <c r="AO59" s="50">
        <f t="shared" si="28"/>
        <v>0</v>
      </c>
      <c r="AP59" s="50">
        <f t="shared" si="36"/>
        <v>0.0059375</v>
      </c>
      <c r="AQ59" s="50">
        <f t="shared" si="29"/>
        <v>0</v>
      </c>
      <c r="AR59" s="50">
        <f t="shared" si="30"/>
        <v>0</v>
      </c>
      <c r="AS59" s="50">
        <f t="shared" si="31"/>
        <v>0</v>
      </c>
      <c r="AT59" s="50">
        <f t="shared" si="32"/>
        <v>0</v>
      </c>
      <c r="AU59" s="50">
        <f t="shared" si="33"/>
        <v>0</v>
      </c>
      <c r="AV59" s="50">
        <f t="shared" si="34"/>
        <v>0.005915544230069166</v>
      </c>
      <c r="AW59" s="65">
        <f t="shared" si="35"/>
        <v>0</v>
      </c>
      <c r="AX59" s="9"/>
    </row>
    <row r="60" spans="1:50" ht="15.75">
      <c r="A60" s="7"/>
      <c r="B60" s="616" t="s">
        <v>200</v>
      </c>
      <c r="C60" s="625"/>
      <c r="D60" s="617"/>
      <c r="E60" s="634"/>
      <c r="F60" s="635"/>
      <c r="G60" s="62"/>
      <c r="H60" s="49">
        <v>30</v>
      </c>
      <c r="I60" s="66"/>
      <c r="J60" s="66"/>
      <c r="K60" s="66"/>
      <c r="L60" s="66"/>
      <c r="M60" s="66"/>
      <c r="N60" s="66"/>
      <c r="O60" s="66"/>
      <c r="P60" s="66"/>
      <c r="Q60" s="66"/>
      <c r="R60" s="74"/>
      <c r="S60" s="74"/>
      <c r="T60" s="74"/>
      <c r="U60" s="74"/>
      <c r="V60" s="74">
        <v>15</v>
      </c>
      <c r="W60" s="74"/>
      <c r="X60" s="14"/>
      <c r="Y60" s="14"/>
      <c r="Z60" s="14"/>
      <c r="AA60" s="14"/>
      <c r="AB60" s="14"/>
      <c r="AC60" s="14"/>
      <c r="AD60" s="14"/>
      <c r="AE60" s="14"/>
      <c r="AF60" s="14"/>
      <c r="AG60" s="8"/>
      <c r="AH60" s="46" t="str">
        <f t="shared" si="21"/>
        <v>Quelato de manganeso</v>
      </c>
      <c r="AI60" s="64">
        <f t="shared" si="22"/>
        <v>0</v>
      </c>
      <c r="AJ60" s="50">
        <f t="shared" si="23"/>
        <v>0</v>
      </c>
      <c r="AK60" s="50">
        <f t="shared" si="24"/>
        <v>0</v>
      </c>
      <c r="AL60" s="50">
        <f t="shared" si="25"/>
        <v>0</v>
      </c>
      <c r="AM60" s="50">
        <f t="shared" si="26"/>
        <v>0</v>
      </c>
      <c r="AN60" s="50">
        <f t="shared" si="27"/>
        <v>0</v>
      </c>
      <c r="AO60" s="50">
        <f t="shared" si="28"/>
        <v>0</v>
      </c>
      <c r="AP60" s="50">
        <f t="shared" si="36"/>
        <v>0</v>
      </c>
      <c r="AQ60" s="50">
        <f t="shared" si="29"/>
        <v>0</v>
      </c>
      <c r="AR60" s="50">
        <f t="shared" si="30"/>
        <v>0</v>
      </c>
      <c r="AS60" s="50">
        <f t="shared" si="31"/>
        <v>0</v>
      </c>
      <c r="AT60" s="50">
        <f t="shared" si="32"/>
        <v>0</v>
      </c>
      <c r="AU60" s="50">
        <f t="shared" si="33"/>
        <v>0</v>
      </c>
      <c r="AV60" s="50">
        <f t="shared" si="34"/>
        <v>0.002730251183108846</v>
      </c>
      <c r="AW60" s="65">
        <f t="shared" si="35"/>
        <v>0</v>
      </c>
      <c r="AX60" s="9"/>
    </row>
    <row r="61" spans="1:50" ht="19.5">
      <c r="A61" s="7"/>
      <c r="B61" s="614" t="s">
        <v>215</v>
      </c>
      <c r="C61" s="618"/>
      <c r="D61" s="615"/>
      <c r="E61" s="634" t="s">
        <v>78</v>
      </c>
      <c r="F61" s="635"/>
      <c r="G61" s="62"/>
      <c r="H61" s="44">
        <v>37</v>
      </c>
      <c r="I61" s="13"/>
      <c r="J61" s="13">
        <v>14</v>
      </c>
      <c r="K61" s="13"/>
      <c r="L61" s="13"/>
      <c r="M61" s="13"/>
      <c r="N61" s="13"/>
      <c r="O61" s="13"/>
      <c r="P61" s="13"/>
      <c r="Q61" s="13"/>
      <c r="R61" s="73"/>
      <c r="S61" s="73"/>
      <c r="T61" s="73"/>
      <c r="U61" s="73"/>
      <c r="V61" s="73"/>
      <c r="W61" s="73">
        <v>54.4</v>
      </c>
      <c r="X61" s="84"/>
      <c r="Y61" s="84"/>
      <c r="Z61" s="84"/>
      <c r="AA61" s="84"/>
      <c r="AB61" s="84"/>
      <c r="AC61" s="84"/>
      <c r="AD61" s="84"/>
      <c r="AE61" s="84"/>
      <c r="AF61" s="84"/>
      <c r="AG61" s="8"/>
      <c r="AH61" s="46" t="str">
        <f t="shared" si="21"/>
        <v>Heptamolibdato amónico</v>
      </c>
      <c r="AI61" s="64">
        <f t="shared" si="22"/>
        <v>0</v>
      </c>
      <c r="AJ61" s="50">
        <f t="shared" si="23"/>
        <v>0.009995002498750625</v>
      </c>
      <c r="AK61" s="50">
        <f t="shared" si="24"/>
        <v>0</v>
      </c>
      <c r="AL61" s="50">
        <f t="shared" si="25"/>
        <v>0</v>
      </c>
      <c r="AM61" s="50">
        <f t="shared" si="26"/>
        <v>0</v>
      </c>
      <c r="AN61" s="50">
        <f t="shared" si="27"/>
        <v>0</v>
      </c>
      <c r="AO61" s="50">
        <f t="shared" si="28"/>
        <v>0</v>
      </c>
      <c r="AP61" s="50">
        <f t="shared" si="36"/>
        <v>0</v>
      </c>
      <c r="AQ61" s="50">
        <f t="shared" si="29"/>
        <v>0</v>
      </c>
      <c r="AR61" s="50">
        <f t="shared" si="30"/>
        <v>0</v>
      </c>
      <c r="AS61" s="50">
        <f t="shared" si="31"/>
        <v>0</v>
      </c>
      <c r="AT61" s="50">
        <f t="shared" si="32"/>
        <v>0</v>
      </c>
      <c r="AU61" s="50">
        <f t="shared" si="33"/>
        <v>0</v>
      </c>
      <c r="AV61" s="50">
        <f t="shared" si="34"/>
        <v>0</v>
      </c>
      <c r="AW61" s="65">
        <f t="shared" si="35"/>
        <v>0.005669619593538301</v>
      </c>
      <c r="AX61" s="9"/>
    </row>
    <row r="62" spans="1:50" ht="19.5">
      <c r="A62" s="7"/>
      <c r="B62" s="616" t="s">
        <v>201</v>
      </c>
      <c r="C62" s="625"/>
      <c r="D62" s="617"/>
      <c r="E62" s="634" t="s">
        <v>79</v>
      </c>
      <c r="F62" s="635"/>
      <c r="G62" s="80"/>
      <c r="H62" s="49">
        <v>37.26</v>
      </c>
      <c r="I62" s="66"/>
      <c r="J62" s="66"/>
      <c r="K62" s="66"/>
      <c r="L62" s="66"/>
      <c r="M62" s="66"/>
      <c r="N62" s="66"/>
      <c r="O62" s="66">
        <v>19</v>
      </c>
      <c r="P62" s="66"/>
      <c r="Q62" s="66"/>
      <c r="R62" s="74"/>
      <c r="S62" s="74"/>
      <c r="T62" s="74"/>
      <c r="U62" s="74"/>
      <c r="V62" s="74"/>
      <c r="W62" s="74">
        <v>39.7</v>
      </c>
      <c r="X62" s="14"/>
      <c r="Y62" s="14"/>
      <c r="Z62" s="14"/>
      <c r="AA62" s="14"/>
      <c r="AB62" s="14"/>
      <c r="AC62" s="14"/>
      <c r="AD62" s="14"/>
      <c r="AE62" s="14"/>
      <c r="AF62" s="14"/>
      <c r="AG62" s="8"/>
      <c r="AH62" s="46" t="str">
        <f t="shared" si="21"/>
        <v>Molibdato sódico</v>
      </c>
      <c r="AI62" s="64">
        <f t="shared" si="22"/>
        <v>0</v>
      </c>
      <c r="AJ62" s="50">
        <f t="shared" si="23"/>
        <v>0</v>
      </c>
      <c r="AK62" s="50">
        <f t="shared" si="24"/>
        <v>0</v>
      </c>
      <c r="AL62" s="50">
        <f t="shared" si="25"/>
        <v>0</v>
      </c>
      <c r="AM62" s="50">
        <f t="shared" si="26"/>
        <v>0</v>
      </c>
      <c r="AN62" s="50">
        <f t="shared" si="27"/>
        <v>0</v>
      </c>
      <c r="AO62" s="50">
        <f t="shared" si="28"/>
        <v>0.008264534706696013</v>
      </c>
      <c r="AP62" s="50">
        <f t="shared" si="36"/>
        <v>0</v>
      </c>
      <c r="AQ62" s="50">
        <f t="shared" si="29"/>
        <v>0</v>
      </c>
      <c r="AR62" s="50">
        <f t="shared" si="30"/>
        <v>0</v>
      </c>
      <c r="AS62" s="50">
        <f t="shared" si="31"/>
        <v>0</v>
      </c>
      <c r="AT62" s="50">
        <f t="shared" si="32"/>
        <v>0</v>
      </c>
      <c r="AU62" s="50">
        <f t="shared" si="33"/>
        <v>0</v>
      </c>
      <c r="AV62" s="50">
        <f t="shared" si="34"/>
        <v>0</v>
      </c>
      <c r="AW62" s="65">
        <f t="shared" si="35"/>
        <v>0.004137571651902032</v>
      </c>
      <c r="AX62" s="9"/>
    </row>
    <row r="63" spans="1:50" ht="18">
      <c r="A63" s="7"/>
      <c r="B63" s="630" t="s">
        <v>202</v>
      </c>
      <c r="C63" s="630"/>
      <c r="D63" s="630"/>
      <c r="E63" s="79"/>
      <c r="F63" s="76"/>
      <c r="G63" s="87"/>
      <c r="H63" s="90"/>
      <c r="I63" s="91"/>
      <c r="J63" s="91"/>
      <c r="K63" s="91"/>
      <c r="L63" s="91"/>
      <c r="M63" s="91"/>
      <c r="N63" s="91"/>
      <c r="O63" s="91"/>
      <c r="P63" s="91"/>
      <c r="Q63" s="91"/>
      <c r="R63" s="92"/>
      <c r="S63" s="93"/>
      <c r="T63" s="93"/>
      <c r="U63" s="93"/>
      <c r="V63" s="93"/>
      <c r="W63" s="93"/>
      <c r="X63" s="93"/>
      <c r="Y63" s="93"/>
      <c r="Z63" s="93"/>
      <c r="AA63" s="93"/>
      <c r="AB63" s="93"/>
      <c r="AC63" s="93"/>
      <c r="AD63" s="93"/>
      <c r="AE63" s="93"/>
      <c r="AF63" s="93"/>
      <c r="AG63" s="8"/>
      <c r="AH63" s="18"/>
      <c r="AI63" s="37"/>
      <c r="AJ63" s="38"/>
      <c r="AK63" s="38"/>
      <c r="AL63" s="38"/>
      <c r="AM63" s="38"/>
      <c r="AN63" s="38"/>
      <c r="AO63" s="38"/>
      <c r="AP63" s="38"/>
      <c r="AQ63" s="38"/>
      <c r="AR63" s="38"/>
      <c r="AS63" s="38"/>
      <c r="AT63" s="38"/>
      <c r="AU63" s="38"/>
      <c r="AV63" s="38"/>
      <c r="AW63" s="39"/>
      <c r="AX63" s="9"/>
    </row>
    <row r="64" spans="1:50" ht="19.5">
      <c r="A64" s="7"/>
      <c r="B64" s="614" t="s">
        <v>212</v>
      </c>
      <c r="C64" s="618"/>
      <c r="D64" s="615"/>
      <c r="E64" s="634" t="s">
        <v>44</v>
      </c>
      <c r="F64" s="635"/>
      <c r="G64" s="87"/>
      <c r="H64" s="44">
        <v>0.5</v>
      </c>
      <c r="I64" s="160"/>
      <c r="J64" s="160"/>
      <c r="K64" s="160"/>
      <c r="L64" s="160"/>
      <c r="M64" s="160"/>
      <c r="N64" s="160"/>
      <c r="O64" s="160">
        <v>39.34</v>
      </c>
      <c r="P64" s="160"/>
      <c r="Q64" s="160">
        <v>60.66</v>
      </c>
      <c r="R64" s="161"/>
      <c r="S64" s="161"/>
      <c r="T64" s="161"/>
      <c r="U64" s="161"/>
      <c r="V64" s="161"/>
      <c r="W64" s="161"/>
      <c r="X64" s="84"/>
      <c r="Y64" s="84"/>
      <c r="Z64" s="84"/>
      <c r="AA64" s="84"/>
      <c r="AB64" s="84"/>
      <c r="AC64" s="84"/>
      <c r="AD64" s="84"/>
      <c r="AE64" s="84"/>
      <c r="AF64" s="84"/>
      <c r="AG64" s="8"/>
      <c r="AH64" s="46" t="str">
        <f>B64</f>
        <v>Cloruro sódico</v>
      </c>
      <c r="AI64" s="64">
        <f>I64/14.007/100</f>
        <v>0</v>
      </c>
      <c r="AJ64" s="50">
        <f>J64/14.007/100</f>
        <v>0</v>
      </c>
      <c r="AK64" s="50">
        <f>K64*0.4364/30.974/100</f>
        <v>0</v>
      </c>
      <c r="AL64" s="50">
        <f>L64*0.83/39.1/100</f>
        <v>0</v>
      </c>
      <c r="AM64" s="50">
        <f>M64*0.715/40.08/100</f>
        <v>0</v>
      </c>
      <c r="AN64" s="50">
        <f>N64*0.603/24.312/100</f>
        <v>0</v>
      </c>
      <c r="AO64" s="50">
        <f>O64/22.9898/100</f>
        <v>0.017111936597969536</v>
      </c>
      <c r="AP64" s="50">
        <f>P64*0.4/32/100</f>
        <v>0</v>
      </c>
      <c r="AQ64" s="50">
        <f>Q64/35.453/100</f>
        <v>0.017109976588723094</v>
      </c>
      <c r="AR64" s="50">
        <f>R64/55.85/100</f>
        <v>0</v>
      </c>
      <c r="AS64" s="50">
        <f>S64/10.8/100</f>
        <v>0</v>
      </c>
      <c r="AT64" s="50">
        <f>T64/63.55/100</f>
        <v>0</v>
      </c>
      <c r="AU64" s="50">
        <f>U64/65.38/100</f>
        <v>0</v>
      </c>
      <c r="AV64" s="50">
        <f>V64/54.94/100</f>
        <v>0</v>
      </c>
      <c r="AW64" s="65">
        <f>W64/95.95/100</f>
        <v>0</v>
      </c>
      <c r="AX64" s="9"/>
    </row>
    <row r="65" spans="1:50" ht="12.75">
      <c r="A65" s="7"/>
      <c r="B65" s="8"/>
      <c r="C65" s="8"/>
      <c r="D65" s="8"/>
      <c r="E65" s="8"/>
      <c r="F65" s="8"/>
      <c r="G65" s="11"/>
      <c r="H65" s="8"/>
      <c r="I65" s="8"/>
      <c r="J65" s="8"/>
      <c r="K65" s="8"/>
      <c r="L65" s="8"/>
      <c r="M65" s="8"/>
      <c r="N65" s="8"/>
      <c r="O65" s="8"/>
      <c r="P65" s="8"/>
      <c r="Q65" s="8"/>
      <c r="R65" s="8"/>
      <c r="S65" s="8"/>
      <c r="T65" s="8"/>
      <c r="U65" s="8"/>
      <c r="V65" s="8"/>
      <c r="W65" s="8"/>
      <c r="X65" s="8"/>
      <c r="Y65" s="8"/>
      <c r="Z65" s="8"/>
      <c r="AA65" s="8"/>
      <c r="AB65" s="8"/>
      <c r="AC65" s="8"/>
      <c r="AD65" s="8"/>
      <c r="AE65" s="8"/>
      <c r="AF65" s="8"/>
      <c r="AG65" s="8"/>
      <c r="AH65" s="17"/>
      <c r="AI65" s="17"/>
      <c r="AJ65" s="17"/>
      <c r="AK65" s="17"/>
      <c r="AL65" s="17"/>
      <c r="AM65" s="17"/>
      <c r="AN65" s="17"/>
      <c r="AO65" s="17"/>
      <c r="AP65" s="17"/>
      <c r="AQ65" s="17"/>
      <c r="AR65" s="17"/>
      <c r="AS65" s="17"/>
      <c r="AT65" s="17"/>
      <c r="AU65" s="17"/>
      <c r="AV65" s="17"/>
      <c r="AW65" s="17"/>
      <c r="AX65" s="9"/>
    </row>
    <row r="66" spans="1:50" ht="12.75">
      <c r="A66" s="7"/>
      <c r="B66" s="8"/>
      <c r="C66" s="8"/>
      <c r="D66" s="8"/>
      <c r="E66" s="8"/>
      <c r="F66" s="8"/>
      <c r="G66" s="11"/>
      <c r="H66" s="8"/>
      <c r="I66" s="8"/>
      <c r="J66" s="8"/>
      <c r="K66" s="8"/>
      <c r="L66" s="8"/>
      <c r="M66" s="8"/>
      <c r="N66" s="8"/>
      <c r="O66" s="8"/>
      <c r="P66" s="8"/>
      <c r="Q66" s="8"/>
      <c r="R66" s="8"/>
      <c r="S66" s="8"/>
      <c r="T66" s="8"/>
      <c r="U66" s="8"/>
      <c r="V66" s="8"/>
      <c r="W66" s="8"/>
      <c r="X66" s="8"/>
      <c r="Y66" s="8"/>
      <c r="Z66" s="8"/>
      <c r="AA66" s="8"/>
      <c r="AB66" s="8"/>
      <c r="AC66" s="8"/>
      <c r="AD66" s="8"/>
      <c r="AE66" s="8"/>
      <c r="AF66" s="8"/>
      <c r="AG66" s="8"/>
      <c r="AH66" s="9"/>
      <c r="AI66" s="9"/>
      <c r="AJ66" s="9"/>
      <c r="AK66" s="9"/>
      <c r="AL66" s="9"/>
      <c r="AM66" s="9"/>
      <c r="AN66" s="9"/>
      <c r="AO66" s="9"/>
      <c r="AP66" s="9"/>
      <c r="AQ66" s="9"/>
      <c r="AR66" s="9"/>
      <c r="AS66" s="9"/>
      <c r="AT66" s="9"/>
      <c r="AU66" s="9"/>
      <c r="AV66" s="9"/>
      <c r="AW66" s="9"/>
      <c r="AX66" s="9"/>
    </row>
    <row r="67" spans="1:50" ht="12.75">
      <c r="A67" s="7"/>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9"/>
      <c r="AI67" s="9"/>
      <c r="AJ67" s="9"/>
      <c r="AK67" s="9"/>
      <c r="AL67" s="9"/>
      <c r="AM67" s="9"/>
      <c r="AN67" s="9"/>
      <c r="AO67" s="9"/>
      <c r="AP67" s="9"/>
      <c r="AQ67" s="9"/>
      <c r="AR67" s="9"/>
      <c r="AS67" s="9"/>
      <c r="AT67" s="9"/>
      <c r="AU67" s="9"/>
      <c r="AV67" s="9"/>
      <c r="AW67" s="9"/>
      <c r="AX67" s="9"/>
    </row>
    <row r="68" spans="1:50" ht="12.75">
      <c r="A68" s="7"/>
      <c r="B68" s="8"/>
      <c r="C68" s="8"/>
      <c r="D68" s="8"/>
      <c r="E68" s="8"/>
      <c r="F68" s="95"/>
      <c r="G68" s="95"/>
      <c r="H68" s="95"/>
      <c r="I68" s="95"/>
      <c r="J68" s="95"/>
      <c r="K68" s="95"/>
      <c r="L68" s="95"/>
      <c r="M68" s="95"/>
      <c r="N68" s="95"/>
      <c r="O68" s="95"/>
      <c r="P68" s="95"/>
      <c r="Q68" s="95"/>
      <c r="R68" s="95"/>
      <c r="S68" s="95"/>
      <c r="T68" s="95"/>
      <c r="U68" s="8"/>
      <c r="V68" s="8"/>
      <c r="W68" s="8"/>
      <c r="X68" s="8"/>
      <c r="Y68" s="8"/>
      <c r="Z68" s="8"/>
      <c r="AA68" s="8"/>
      <c r="AB68" s="8"/>
      <c r="AC68" s="8"/>
      <c r="AD68" s="8"/>
      <c r="AE68" s="8"/>
      <c r="AF68" s="8"/>
      <c r="AG68" s="8"/>
      <c r="AH68" s="9"/>
      <c r="AI68" s="9"/>
      <c r="AJ68" s="9"/>
      <c r="AK68" s="9"/>
      <c r="AL68" s="9"/>
      <c r="AM68" s="9"/>
      <c r="AN68" s="9"/>
      <c r="AO68" s="9"/>
      <c r="AP68" s="9"/>
      <c r="AQ68" s="9"/>
      <c r="AR68" s="9"/>
      <c r="AS68" s="9"/>
      <c r="AT68" s="9"/>
      <c r="AU68" s="9"/>
      <c r="AV68" s="9"/>
      <c r="AW68" s="9"/>
      <c r="AX68" s="9"/>
    </row>
    <row r="69" spans="1:50" ht="12.75">
      <c r="A69" s="7"/>
      <c r="B69" s="8"/>
      <c r="C69" s="8"/>
      <c r="D69" s="8"/>
      <c r="E69" s="8"/>
      <c r="F69" s="95"/>
      <c r="G69" s="95"/>
      <c r="H69" s="95"/>
      <c r="I69" s="95"/>
      <c r="J69" s="95"/>
      <c r="K69" s="95"/>
      <c r="L69" s="95"/>
      <c r="M69" s="95"/>
      <c r="N69" s="95"/>
      <c r="O69" s="95"/>
      <c r="P69" s="95"/>
      <c r="Q69" s="95"/>
      <c r="R69" s="95"/>
      <c r="S69" s="95"/>
      <c r="T69" s="95"/>
      <c r="U69" s="8"/>
      <c r="V69" s="8"/>
      <c r="W69" s="8"/>
      <c r="X69" s="8"/>
      <c r="Y69" s="8"/>
      <c r="Z69" s="8"/>
      <c r="AA69" s="8"/>
      <c r="AB69" s="8"/>
      <c r="AC69" s="8"/>
      <c r="AD69" s="8"/>
      <c r="AE69" s="8"/>
      <c r="AF69" s="8"/>
      <c r="AG69" s="8"/>
      <c r="AH69" s="9"/>
      <c r="AI69" s="9"/>
      <c r="AJ69" s="9"/>
      <c r="AK69" s="9"/>
      <c r="AL69" s="9"/>
      <c r="AM69" s="9"/>
      <c r="AN69" s="9"/>
      <c r="AO69" s="9"/>
      <c r="AP69" s="9"/>
      <c r="AQ69" s="9"/>
      <c r="AR69" s="9"/>
      <c r="AS69" s="9"/>
      <c r="AT69" s="9"/>
      <c r="AU69" s="9"/>
      <c r="AV69" s="9"/>
      <c r="AW69" s="9"/>
      <c r="AX69" s="9"/>
    </row>
    <row r="70" spans="1:50" ht="12.75">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9"/>
      <c r="AI70" s="9"/>
      <c r="AJ70" s="9"/>
      <c r="AK70" s="9"/>
      <c r="AL70" s="9"/>
      <c r="AM70" s="9"/>
      <c r="AN70" s="9"/>
      <c r="AO70" s="9"/>
      <c r="AP70" s="9"/>
      <c r="AQ70" s="9"/>
      <c r="AR70" s="9"/>
      <c r="AS70" s="9"/>
      <c r="AT70" s="9"/>
      <c r="AU70" s="9"/>
      <c r="AV70" s="9"/>
      <c r="AW70" s="9"/>
      <c r="AX70" s="9"/>
    </row>
    <row r="71" spans="1:33" ht="12.75">
      <c r="A71" s="7"/>
      <c r="B71" s="7"/>
      <c r="C71" s="7"/>
      <c r="D71" s="7"/>
      <c r="E71" s="7"/>
      <c r="F71" s="7"/>
      <c r="G71" s="96"/>
      <c r="H71" s="96"/>
      <c r="I71" s="96"/>
      <c r="J71" s="96"/>
      <c r="K71" s="96"/>
      <c r="L71" s="96"/>
      <c r="M71" s="7"/>
      <c r="N71" s="7"/>
      <c r="O71" s="7"/>
      <c r="P71" s="7"/>
      <c r="Q71" s="7"/>
      <c r="R71" s="7"/>
      <c r="S71" s="7"/>
      <c r="T71" s="7"/>
      <c r="U71" s="7"/>
      <c r="V71" s="7"/>
      <c r="W71" s="7"/>
      <c r="X71" s="7"/>
      <c r="Y71" s="7"/>
      <c r="Z71" s="7"/>
      <c r="AA71" s="7"/>
      <c r="AB71" s="7"/>
      <c r="AC71" s="7"/>
      <c r="AD71" s="7"/>
      <c r="AE71" s="7"/>
      <c r="AF71" s="7"/>
      <c r="AG71" s="7"/>
    </row>
    <row r="72" spans="1:33" ht="12.7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row>
    <row r="73" spans="1:33" ht="12.7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row>
    <row r="74" spans="1:33" ht="12.7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row>
    <row r="75" spans="1:33" ht="12.7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row>
    <row r="76" spans="1:33" ht="12.75">
      <c r="A76" s="7"/>
      <c r="W76" s="23"/>
      <c r="X76" s="23"/>
      <c r="Y76" s="23"/>
      <c r="Z76" s="23"/>
      <c r="AA76" s="23"/>
      <c r="AB76" s="23"/>
      <c r="AC76" s="23"/>
      <c r="AD76" s="23"/>
      <c r="AE76" s="23"/>
      <c r="AF76" s="23"/>
      <c r="AG76" s="7"/>
    </row>
    <row r="77" spans="1:33" ht="12.75">
      <c r="A77" s="7"/>
      <c r="W77" s="23"/>
      <c r="X77" s="23"/>
      <c r="Y77" s="23"/>
      <c r="Z77" s="23"/>
      <c r="AA77" s="23"/>
      <c r="AB77" s="23"/>
      <c r="AC77" s="23"/>
      <c r="AD77" s="23"/>
      <c r="AE77" s="23"/>
      <c r="AF77" s="23"/>
      <c r="AG77" s="7"/>
    </row>
    <row r="78" spans="1:33" ht="12.75">
      <c r="A78" s="7"/>
      <c r="W78" s="23"/>
      <c r="X78" s="23"/>
      <c r="Y78" s="23"/>
      <c r="Z78" s="23"/>
      <c r="AA78" s="23"/>
      <c r="AB78" s="23"/>
      <c r="AC78" s="23"/>
      <c r="AD78" s="23"/>
      <c r="AE78" s="23"/>
      <c r="AF78" s="23"/>
      <c r="AG78" s="7"/>
    </row>
    <row r="79" spans="1:33" ht="12.75">
      <c r="A79" s="7"/>
      <c r="W79" s="23"/>
      <c r="X79" s="23"/>
      <c r="Y79" s="23"/>
      <c r="Z79" s="23"/>
      <c r="AA79" s="23"/>
      <c r="AB79" s="23"/>
      <c r="AC79" s="23"/>
      <c r="AD79" s="23"/>
      <c r="AE79" s="23"/>
      <c r="AF79" s="23"/>
      <c r="AG79" s="7"/>
    </row>
    <row r="80" spans="1:33" ht="12.75">
      <c r="A80" s="7"/>
      <c r="W80" s="23"/>
      <c r="X80" s="23"/>
      <c r="Y80" s="23"/>
      <c r="Z80" s="23"/>
      <c r="AA80" s="23"/>
      <c r="AB80" s="23"/>
      <c r="AC80" s="23"/>
      <c r="AD80" s="23"/>
      <c r="AE80" s="23"/>
      <c r="AF80" s="23"/>
      <c r="AG80" s="7"/>
    </row>
    <row r="81" spans="1:33" ht="12.75">
      <c r="A81" s="7"/>
      <c r="W81" s="23"/>
      <c r="X81" s="23"/>
      <c r="Y81" s="23"/>
      <c r="Z81" s="23"/>
      <c r="AA81" s="23"/>
      <c r="AB81" s="23"/>
      <c r="AC81" s="23"/>
      <c r="AD81" s="23"/>
      <c r="AE81" s="23"/>
      <c r="AF81" s="23"/>
      <c r="AG81" s="7"/>
    </row>
  </sheetData>
  <sheetProtection password="EC12" sheet="1" objects="1" scenarios="1"/>
  <mergeCells count="82">
    <mergeCell ref="E42:F42"/>
    <mergeCell ref="E43:F43"/>
    <mergeCell ref="E34:F34"/>
    <mergeCell ref="B54:D54"/>
    <mergeCell ref="B42:D42"/>
    <mergeCell ref="B43:D43"/>
    <mergeCell ref="B50:D50"/>
    <mergeCell ref="B51:D51"/>
    <mergeCell ref="B44:D44"/>
    <mergeCell ref="E55:F55"/>
    <mergeCell ref="B55:D55"/>
    <mergeCell ref="E37:F37"/>
    <mergeCell ref="E38:F38"/>
    <mergeCell ref="E41:F41"/>
    <mergeCell ref="E53:F53"/>
    <mergeCell ref="E54:F54"/>
    <mergeCell ref="B52:D52"/>
    <mergeCell ref="B53:D53"/>
    <mergeCell ref="B45:D45"/>
    <mergeCell ref="B46:D46"/>
    <mergeCell ref="B47:D47"/>
    <mergeCell ref="B48:D48"/>
    <mergeCell ref="E57:F57"/>
    <mergeCell ref="E56:F56"/>
    <mergeCell ref="B60:D60"/>
    <mergeCell ref="B56:D56"/>
    <mergeCell ref="B57:D57"/>
    <mergeCell ref="B58:D58"/>
    <mergeCell ref="B59:D59"/>
    <mergeCell ref="B61:D61"/>
    <mergeCell ref="B62:D62"/>
    <mergeCell ref="B64:D64"/>
    <mergeCell ref="B63:D63"/>
    <mergeCell ref="E62:F62"/>
    <mergeCell ref="E64:F64"/>
    <mergeCell ref="E58:F58"/>
    <mergeCell ref="E59:F59"/>
    <mergeCell ref="E60:F60"/>
    <mergeCell ref="E61:F61"/>
    <mergeCell ref="B40:D40"/>
    <mergeCell ref="B41:D41"/>
    <mergeCell ref="B35:D35"/>
    <mergeCell ref="B39:D39"/>
    <mergeCell ref="B34:D34"/>
    <mergeCell ref="B36:D36"/>
    <mergeCell ref="B37:D37"/>
    <mergeCell ref="B38:D38"/>
    <mergeCell ref="B33:D33"/>
    <mergeCell ref="B20:D20"/>
    <mergeCell ref="B21:D21"/>
    <mergeCell ref="B23:D23"/>
    <mergeCell ref="B24:D24"/>
    <mergeCell ref="B26:D26"/>
    <mergeCell ref="B28:D28"/>
    <mergeCell ref="B29:D29"/>
    <mergeCell ref="B30:D30"/>
    <mergeCell ref="B31:D31"/>
    <mergeCell ref="B22:D22"/>
    <mergeCell ref="B27:D27"/>
    <mergeCell ref="B32:D32"/>
    <mergeCell ref="E24:F24"/>
    <mergeCell ref="E25:F25"/>
    <mergeCell ref="B25:D25"/>
    <mergeCell ref="E26:F26"/>
    <mergeCell ref="E29:F29"/>
    <mergeCell ref="E30:F30"/>
    <mergeCell ref="E31:F31"/>
    <mergeCell ref="B19:D19"/>
    <mergeCell ref="B18:D18"/>
    <mergeCell ref="B14:C14"/>
    <mergeCell ref="B15:C15"/>
    <mergeCell ref="B16:C16"/>
    <mergeCell ref="B10:C10"/>
    <mergeCell ref="B11:C11"/>
    <mergeCell ref="B12:C12"/>
    <mergeCell ref="B13:C13"/>
    <mergeCell ref="E2:F2"/>
    <mergeCell ref="H9:W9"/>
    <mergeCell ref="AI9:AW9"/>
    <mergeCell ref="H2:I2"/>
    <mergeCell ref="K2:L2"/>
    <mergeCell ref="N2:P2"/>
  </mergeCells>
  <hyperlinks>
    <hyperlink ref="K2:L2" location="'Start 1'!A1" display="Start"/>
    <hyperlink ref="H2:I2" location="'Opzione B'!A1" display="&lt;&lt; Opción B"/>
    <hyperlink ref="N2:P2" location="'Istruzioni 1'!A1" display="Quick start guide"/>
    <hyperlink ref="E2:F2" location="'Opzione A'!A1" display="&lt;&lt; Option A"/>
  </hyperlinks>
  <printOptions/>
  <pageMargins left="0.75" right="0.75" top="1" bottom="1" header="0.5" footer="0.5"/>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Foglio8">
    <pageSetUpPr fitToPage="1"/>
  </sheetPr>
  <dimension ref="A1:Z92"/>
  <sheetViews>
    <sheetView showRowColHeaders="0" zoomScale="96" zoomScaleNormal="96" zoomScalePageLayoutView="0" workbookViewId="0" topLeftCell="A1">
      <selection activeCell="A5" sqref="A5"/>
    </sheetView>
  </sheetViews>
  <sheetFormatPr defaultColWidth="9.00390625" defaultRowHeight="15"/>
  <cols>
    <col min="1" max="1" width="11.375" style="9" customWidth="1"/>
    <col min="2" max="16" width="9.00390625" style="9" customWidth="1"/>
    <col min="17" max="17" width="19.875" style="9" customWidth="1"/>
    <col min="18" max="16384" width="9.00390625" style="9" customWidth="1"/>
  </cols>
  <sheetData>
    <row r="1" spans="1:26" ht="15">
      <c r="A1" s="8"/>
      <c r="B1" s="8"/>
      <c r="C1" s="194"/>
      <c r="D1" s="194"/>
      <c r="E1" s="8"/>
      <c r="F1" s="8"/>
      <c r="G1" s="8"/>
      <c r="H1" s="360"/>
      <c r="I1" s="109"/>
      <c r="J1" s="109"/>
      <c r="K1" s="109"/>
      <c r="L1" s="109"/>
      <c r="M1" s="109"/>
      <c r="N1" s="109"/>
      <c r="O1" s="109"/>
      <c r="P1" s="109"/>
      <c r="Q1" s="109"/>
      <c r="R1" s="360"/>
      <c r="S1" s="8"/>
      <c r="T1" s="8"/>
      <c r="U1" s="8"/>
      <c r="V1" s="8"/>
      <c r="W1" s="8"/>
      <c r="X1" s="8"/>
      <c r="Y1" s="8"/>
      <c r="Z1" s="8"/>
    </row>
    <row r="2" spans="1:26" ht="21.75" customHeight="1">
      <c r="A2" s="8"/>
      <c r="B2" s="361" t="s">
        <v>204</v>
      </c>
      <c r="C2" s="8"/>
      <c r="D2" s="8"/>
      <c r="E2" s="8"/>
      <c r="F2" s="8"/>
      <c r="G2" s="8"/>
      <c r="H2" s="8"/>
      <c r="I2" s="640"/>
      <c r="J2" s="640"/>
      <c r="K2" s="640"/>
      <c r="L2" s="640"/>
      <c r="M2" s="104"/>
      <c r="N2" s="640"/>
      <c r="O2" s="640"/>
      <c r="P2" s="640"/>
      <c r="Q2" s="640"/>
      <c r="R2" s="8"/>
      <c r="S2" s="8"/>
      <c r="T2" s="8"/>
      <c r="U2" s="8"/>
      <c r="V2" s="8"/>
      <c r="W2" s="8"/>
      <c r="X2" s="8"/>
      <c r="Y2" s="8"/>
      <c r="Z2" s="8"/>
    </row>
    <row r="3" spans="1:26" ht="12.75">
      <c r="A3" s="8"/>
      <c r="B3" s="8"/>
      <c r="C3" s="8"/>
      <c r="D3" s="8"/>
      <c r="E3" s="8"/>
      <c r="F3" s="8"/>
      <c r="G3" s="8"/>
      <c r="H3" s="8"/>
      <c r="I3" s="104"/>
      <c r="J3" s="104"/>
      <c r="K3" s="104"/>
      <c r="L3" s="104"/>
      <c r="M3" s="104"/>
      <c r="N3" s="104"/>
      <c r="O3" s="104"/>
      <c r="P3" s="104"/>
      <c r="Q3" s="104"/>
      <c r="R3" s="8"/>
      <c r="S3" s="8"/>
      <c r="T3" s="8"/>
      <c r="U3" s="8"/>
      <c r="V3" s="8"/>
      <c r="W3" s="8"/>
      <c r="X3" s="8"/>
      <c r="Y3" s="8"/>
      <c r="Z3" s="8"/>
    </row>
    <row r="4" spans="1:26" ht="21.75" customHeight="1">
      <c r="A4" s="8"/>
      <c r="B4" s="8"/>
      <c r="C4" s="8"/>
      <c r="D4" s="8"/>
      <c r="E4" s="8"/>
      <c r="F4" s="8"/>
      <c r="G4" s="8"/>
      <c r="H4" s="8"/>
      <c r="I4" s="640"/>
      <c r="J4" s="640"/>
      <c r="K4" s="640"/>
      <c r="L4" s="640"/>
      <c r="M4" s="118"/>
      <c r="N4" s="119"/>
      <c r="O4" s="119"/>
      <c r="P4" s="119"/>
      <c r="Q4" s="119"/>
      <c r="R4" s="8"/>
      <c r="S4" s="8"/>
      <c r="T4" s="8"/>
      <c r="U4" s="8"/>
      <c r="V4" s="8"/>
      <c r="W4" s="8"/>
      <c r="X4" s="8"/>
      <c r="Y4" s="8"/>
      <c r="Z4" s="8"/>
    </row>
    <row r="5" spans="1:25" ht="19.5" customHeight="1">
      <c r="A5" s="8"/>
      <c r="B5" s="8"/>
      <c r="C5" s="8"/>
      <c r="D5" s="8"/>
      <c r="E5" s="8"/>
      <c r="F5" s="8"/>
      <c r="G5" s="8"/>
      <c r="H5" s="104"/>
      <c r="I5" s="104"/>
      <c r="J5" s="104"/>
      <c r="K5" s="104"/>
      <c r="L5" s="104"/>
      <c r="M5" s="104"/>
      <c r="N5" s="104"/>
      <c r="O5" s="104"/>
      <c r="P5" s="104"/>
      <c r="Q5" s="8"/>
      <c r="R5" s="8"/>
      <c r="S5" s="8"/>
      <c r="T5" s="8"/>
      <c r="U5" s="8"/>
      <c r="V5" s="8"/>
      <c r="W5" s="8"/>
      <c r="X5" s="8"/>
      <c r="Y5" s="8"/>
    </row>
    <row r="6" spans="1:26" ht="39.75" customHeight="1">
      <c r="A6" s="8"/>
      <c r="B6" s="8"/>
      <c r="C6" s="8"/>
      <c r="D6" s="8"/>
      <c r="E6" s="8"/>
      <c r="F6" s="8"/>
      <c r="G6" s="8"/>
      <c r="H6" s="640"/>
      <c r="I6" s="640"/>
      <c r="J6" s="640"/>
      <c r="K6" s="640"/>
      <c r="L6" s="180"/>
      <c r="M6" s="104"/>
      <c r="O6" s="601" t="s">
        <v>241</v>
      </c>
      <c r="P6" s="601"/>
      <c r="Q6" s="602"/>
      <c r="R6" s="8"/>
      <c r="S6" s="8"/>
      <c r="T6" s="8"/>
      <c r="U6" s="8"/>
      <c r="V6" s="8"/>
      <c r="W6" s="8"/>
      <c r="X6" s="8"/>
      <c r="Y6" s="8"/>
      <c r="Z6" s="8"/>
    </row>
    <row r="7" spans="1:25" ht="12.75">
      <c r="A7" s="8"/>
      <c r="B7" s="8"/>
      <c r="D7" s="8"/>
      <c r="F7" s="8"/>
      <c r="G7" s="8"/>
      <c r="H7" s="104"/>
      <c r="I7" s="104"/>
      <c r="J7" s="104"/>
      <c r="K7" s="104"/>
      <c r="L7" s="104"/>
      <c r="M7" s="104"/>
      <c r="N7" s="104"/>
      <c r="O7" s="104"/>
      <c r="P7" s="104"/>
      <c r="Q7" s="8"/>
      <c r="R7" s="8"/>
      <c r="S7" s="8"/>
      <c r="T7" s="8"/>
      <c r="U7" s="8"/>
      <c r="V7" s="8"/>
      <c r="W7" s="8"/>
      <c r="X7" s="8"/>
      <c r="Y7" s="8"/>
    </row>
    <row r="8" spans="1:25" ht="12.75">
      <c r="A8" s="8"/>
      <c r="B8" s="8"/>
      <c r="C8" s="8"/>
      <c r="D8" s="8"/>
      <c r="E8" s="8"/>
      <c r="F8" s="8"/>
      <c r="G8" s="8"/>
      <c r="H8" s="8"/>
      <c r="I8" s="8"/>
      <c r="J8" s="8"/>
      <c r="K8" s="8"/>
      <c r="L8" s="8"/>
      <c r="M8" s="8"/>
      <c r="N8" s="8"/>
      <c r="O8" s="8"/>
      <c r="P8" s="8"/>
      <c r="Q8" s="8"/>
      <c r="R8" s="8"/>
      <c r="S8" s="8"/>
      <c r="T8" s="8"/>
      <c r="U8" s="8"/>
      <c r="V8" s="8"/>
      <c r="W8" s="8"/>
      <c r="X8" s="8"/>
      <c r="Y8" s="8"/>
    </row>
    <row r="9" spans="1:25" ht="14.25">
      <c r="A9" s="362"/>
      <c r="B9" s="362"/>
      <c r="C9" s="362"/>
      <c r="D9" s="362"/>
      <c r="E9" s="362"/>
      <c r="F9" s="362"/>
      <c r="G9" s="362"/>
      <c r="H9" s="362"/>
      <c r="I9" s="362"/>
      <c r="J9" s="362"/>
      <c r="K9" s="362"/>
      <c r="L9" s="362"/>
      <c r="M9" s="362"/>
      <c r="N9" s="362"/>
      <c r="O9" s="362"/>
      <c r="P9" s="362"/>
      <c r="Q9" s="8"/>
      <c r="R9" s="8"/>
      <c r="S9" s="8"/>
      <c r="T9" s="8"/>
      <c r="U9" s="8"/>
      <c r="V9" s="8"/>
      <c r="W9" s="8"/>
      <c r="X9" s="8"/>
      <c r="Y9" s="8"/>
    </row>
    <row r="10" spans="2:25" ht="15.75">
      <c r="B10" s="363" t="s">
        <v>207</v>
      </c>
      <c r="C10" s="362"/>
      <c r="D10" s="362"/>
      <c r="E10" s="362"/>
      <c r="F10" s="362"/>
      <c r="G10" s="362"/>
      <c r="H10" s="362"/>
      <c r="I10" s="362"/>
      <c r="J10" s="362"/>
      <c r="K10" s="362"/>
      <c r="L10" s="362"/>
      <c r="M10" s="362"/>
      <c r="N10" s="362"/>
      <c r="O10" s="362"/>
      <c r="P10" s="362"/>
      <c r="Q10" s="8"/>
      <c r="R10" s="8"/>
      <c r="S10" s="8"/>
      <c r="T10" s="8"/>
      <c r="U10" s="8"/>
      <c r="V10" s="8"/>
      <c r="W10" s="8"/>
      <c r="X10" s="8"/>
      <c r="Y10" s="8"/>
    </row>
    <row r="11" spans="1:25" ht="15.75">
      <c r="A11" s="194"/>
      <c r="B11" s="363" t="s">
        <v>208</v>
      </c>
      <c r="C11" s="362"/>
      <c r="D11" s="362"/>
      <c r="E11" s="362"/>
      <c r="F11" s="362"/>
      <c r="G11" s="362"/>
      <c r="H11" s="362"/>
      <c r="I11" s="362"/>
      <c r="J11" s="362"/>
      <c r="K11" s="362"/>
      <c r="L11" s="362"/>
      <c r="M11" s="362"/>
      <c r="N11" s="362"/>
      <c r="O11" s="362"/>
      <c r="P11" s="362"/>
      <c r="Q11" s="8"/>
      <c r="R11" s="8"/>
      <c r="S11" s="8"/>
      <c r="T11" s="8"/>
      <c r="U11" s="8"/>
      <c r="V11" s="8"/>
      <c r="W11" s="8"/>
      <c r="X11" s="8"/>
      <c r="Y11" s="8"/>
    </row>
    <row r="12" spans="1:25" ht="15">
      <c r="A12" s="364"/>
      <c r="B12" s="8"/>
      <c r="C12" s="8"/>
      <c r="D12" s="8"/>
      <c r="E12" s="8"/>
      <c r="F12" s="8"/>
      <c r="G12" s="8"/>
      <c r="H12" s="8"/>
      <c r="I12" s="8"/>
      <c r="J12" s="8"/>
      <c r="K12" s="8"/>
      <c r="L12" s="8"/>
      <c r="M12" s="8"/>
      <c r="N12" s="8"/>
      <c r="O12" s="8"/>
      <c r="P12" s="8"/>
      <c r="Q12" s="8"/>
      <c r="R12" s="8"/>
      <c r="S12" s="8"/>
      <c r="T12" s="8"/>
      <c r="U12" s="8"/>
      <c r="V12" s="8"/>
      <c r="W12" s="8"/>
      <c r="X12" s="8"/>
      <c r="Y12" s="8"/>
    </row>
    <row r="13" spans="1:26" ht="35.25" customHeight="1">
      <c r="A13" s="362"/>
      <c r="B13" s="169" t="s">
        <v>50</v>
      </c>
      <c r="C13" s="169" t="s">
        <v>51</v>
      </c>
      <c r="D13" s="169" t="s">
        <v>52</v>
      </c>
      <c r="E13" s="169" t="s">
        <v>3</v>
      </c>
      <c r="F13" s="169" t="s">
        <v>4</v>
      </c>
      <c r="G13" s="169" t="s">
        <v>5</v>
      </c>
      <c r="H13" s="169" t="s">
        <v>6</v>
      </c>
      <c r="I13" s="169" t="s">
        <v>53</v>
      </c>
      <c r="J13" s="169" t="s">
        <v>8</v>
      </c>
      <c r="K13" s="169" t="s">
        <v>9</v>
      </c>
      <c r="L13" s="169" t="s">
        <v>10</v>
      </c>
      <c r="M13" s="169" t="s">
        <v>11</v>
      </c>
      <c r="N13" s="169" t="s">
        <v>12</v>
      </c>
      <c r="O13" s="169" t="s">
        <v>13</v>
      </c>
      <c r="P13" s="169" t="s">
        <v>14</v>
      </c>
      <c r="Q13" s="313" t="s">
        <v>205</v>
      </c>
      <c r="R13" s="8"/>
      <c r="S13" s="8"/>
      <c r="T13" s="8"/>
      <c r="U13" s="8"/>
      <c r="V13" s="8"/>
      <c r="W13" s="8"/>
      <c r="X13" s="301" t="s">
        <v>97</v>
      </c>
      <c r="Y13" s="301" t="s">
        <v>98</v>
      </c>
      <c r="Z13" s="301" t="s">
        <v>99</v>
      </c>
    </row>
    <row r="14" spans="1:26" ht="22.5" customHeight="1">
      <c r="A14" s="365" t="s">
        <v>46</v>
      </c>
      <c r="B14" s="166"/>
      <c r="C14" s="167"/>
      <c r="D14" s="166"/>
      <c r="E14" s="166"/>
      <c r="F14" s="166"/>
      <c r="G14" s="168"/>
      <c r="H14" s="166"/>
      <c r="I14" s="167"/>
      <c r="J14" s="166"/>
      <c r="K14" s="166"/>
      <c r="L14" s="167"/>
      <c r="M14" s="166"/>
      <c r="N14" s="166"/>
      <c r="O14" s="167"/>
      <c r="P14" s="168"/>
      <c r="Q14" s="315" t="str">
        <f>IF(Z15&gt;1.5,"[Cations] &gt; [Anions]",IF(Z15&lt;-1.5,"[Anions] &gt; [Cations]","OK"))</f>
        <v>OK</v>
      </c>
      <c r="R14" s="8"/>
      <c r="S14" s="8"/>
      <c r="T14" s="8"/>
      <c r="U14" s="8"/>
      <c r="V14" s="8"/>
      <c r="W14" s="8"/>
      <c r="X14" s="8"/>
      <c r="Y14" s="8"/>
      <c r="Z14" s="8"/>
    </row>
    <row r="15" spans="1:26" s="369" customFormat="1" ht="22.5" customHeight="1">
      <c r="A15" s="365" t="s">
        <v>80</v>
      </c>
      <c r="B15" s="366">
        <v>14.007</v>
      </c>
      <c r="C15" s="367">
        <v>14.007</v>
      </c>
      <c r="D15" s="366">
        <v>30.974</v>
      </c>
      <c r="E15" s="366">
        <v>39.1</v>
      </c>
      <c r="F15" s="366">
        <v>40.08</v>
      </c>
      <c r="G15" s="367">
        <v>24.312</v>
      </c>
      <c r="H15" s="366">
        <v>22.9898</v>
      </c>
      <c r="I15" s="367">
        <v>32</v>
      </c>
      <c r="J15" s="366">
        <v>35.473</v>
      </c>
      <c r="K15" s="366">
        <v>55.85</v>
      </c>
      <c r="L15" s="367">
        <v>10.8</v>
      </c>
      <c r="M15" s="366">
        <v>63.55</v>
      </c>
      <c r="N15" s="366">
        <v>65.38</v>
      </c>
      <c r="O15" s="367">
        <v>54.94</v>
      </c>
      <c r="P15" s="368">
        <v>95.95</v>
      </c>
      <c r="R15" s="370"/>
      <c r="S15" s="370"/>
      <c r="T15" s="370"/>
      <c r="U15" s="370"/>
      <c r="V15" s="370"/>
      <c r="W15" s="370"/>
      <c r="X15" s="109">
        <f>(C17+E17+F17*2+G17*2+H17)</f>
        <v>0</v>
      </c>
      <c r="Y15" s="309">
        <f>B17+D17+I17*2+J17</f>
        <v>0</v>
      </c>
      <c r="Z15" s="109">
        <f>X15-Y15</f>
        <v>0</v>
      </c>
    </row>
    <row r="16" spans="1:26" s="369" customFormat="1" ht="22.5" customHeight="1">
      <c r="A16" s="360"/>
      <c r="B16" s="637" t="s">
        <v>47</v>
      </c>
      <c r="C16" s="638"/>
      <c r="D16" s="638"/>
      <c r="E16" s="638"/>
      <c r="F16" s="638"/>
      <c r="G16" s="638"/>
      <c r="H16" s="638"/>
      <c r="I16" s="638"/>
      <c r="J16" s="639"/>
      <c r="K16" s="637" t="s">
        <v>82</v>
      </c>
      <c r="L16" s="638"/>
      <c r="M16" s="638"/>
      <c r="N16" s="638"/>
      <c r="O16" s="638"/>
      <c r="P16" s="639"/>
      <c r="Q16" s="370"/>
      <c r="R16" s="370"/>
      <c r="S16" s="370"/>
      <c r="T16" s="370"/>
      <c r="U16" s="370"/>
      <c r="V16" s="370"/>
      <c r="W16" s="370"/>
      <c r="X16" s="109"/>
      <c r="Y16" s="309"/>
      <c r="Z16" s="109"/>
    </row>
    <row r="17" spans="1:26" ht="22.5" customHeight="1">
      <c r="A17" s="371"/>
      <c r="B17" s="372">
        <f>B14/B15</f>
        <v>0</v>
      </c>
      <c r="C17" s="372">
        <f aca="true" t="shared" si="0" ref="C17:J17">C14/C15</f>
        <v>0</v>
      </c>
      <c r="D17" s="372">
        <f t="shared" si="0"/>
        <v>0</v>
      </c>
      <c r="E17" s="372">
        <f t="shared" si="0"/>
        <v>0</v>
      </c>
      <c r="F17" s="372">
        <f t="shared" si="0"/>
        <v>0</v>
      </c>
      <c r="G17" s="372">
        <f t="shared" si="0"/>
        <v>0</v>
      </c>
      <c r="H17" s="372">
        <f t="shared" si="0"/>
        <v>0</v>
      </c>
      <c r="I17" s="372">
        <f t="shared" si="0"/>
        <v>0</v>
      </c>
      <c r="J17" s="372">
        <f t="shared" si="0"/>
        <v>0</v>
      </c>
      <c r="K17" s="373">
        <f aca="true" t="shared" si="1" ref="K17:P17">K14/K15*1000</f>
        <v>0</v>
      </c>
      <c r="L17" s="373">
        <f t="shared" si="1"/>
        <v>0</v>
      </c>
      <c r="M17" s="373">
        <f t="shared" si="1"/>
        <v>0</v>
      </c>
      <c r="N17" s="373">
        <f t="shared" si="1"/>
        <v>0</v>
      </c>
      <c r="O17" s="373">
        <f t="shared" si="1"/>
        <v>0</v>
      </c>
      <c r="P17" s="373">
        <f t="shared" si="1"/>
        <v>0</v>
      </c>
      <c r="Q17" s="8"/>
      <c r="R17" s="8"/>
      <c r="S17" s="8"/>
      <c r="T17" s="8"/>
      <c r="U17" s="8"/>
      <c r="V17" s="8"/>
      <c r="W17" s="8"/>
      <c r="X17" s="109"/>
      <c r="Y17" s="309"/>
      <c r="Z17" s="109"/>
    </row>
    <row r="18" spans="1:26" ht="12.75">
      <c r="A18" s="8"/>
      <c r="B18" s="8"/>
      <c r="C18" s="11"/>
      <c r="D18" s="8"/>
      <c r="E18" s="8"/>
      <c r="F18" s="11"/>
      <c r="G18" s="8"/>
      <c r="H18" s="8"/>
      <c r="I18" s="8"/>
      <c r="J18" s="8"/>
      <c r="K18" s="374"/>
      <c r="L18" s="8"/>
      <c r="M18" s="11"/>
      <c r="N18" s="8"/>
      <c r="O18" s="8"/>
      <c r="P18" s="8"/>
      <c r="Q18" s="8"/>
      <c r="R18" s="8"/>
      <c r="S18" s="8"/>
      <c r="T18" s="8"/>
      <c r="U18" s="8"/>
      <c r="V18" s="8"/>
      <c r="W18" s="8"/>
      <c r="X18" s="8"/>
      <c r="Y18" s="8"/>
      <c r="Z18" s="8"/>
    </row>
    <row r="19" spans="1:26" ht="12.75">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2.75">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2.75">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2.75">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2.7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2.7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2.7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2.7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2.7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2.7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2.7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2.7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2.7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2.7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2.7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2.7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2.7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2.7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2.7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2.7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2.7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2.7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2.7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2.7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2.7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2.7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2.7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2.7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2.7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2.7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2.7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2.7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2.7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2.7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2.7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2.7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2.7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2.7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2.7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2.7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2.7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2.7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2.7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2.7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2.7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2.7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2.7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2.7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2.7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2.7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2.7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2.7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2.7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2.7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2.7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2.7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2.7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2.7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2.7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2.7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2.7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2.7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2.7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2.7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2.7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2.7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2.7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2.7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2.7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2.7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2.7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2.7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2.7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2.75">
      <c r="A92" s="8"/>
      <c r="B92" s="8"/>
      <c r="C92" s="8"/>
      <c r="D92" s="8"/>
      <c r="E92" s="8"/>
      <c r="F92" s="8"/>
      <c r="G92" s="8"/>
      <c r="H92" s="8"/>
      <c r="I92" s="8"/>
      <c r="J92" s="8"/>
      <c r="K92" s="8"/>
      <c r="L92" s="8"/>
      <c r="M92" s="8"/>
      <c r="N92" s="8"/>
      <c r="O92" s="8"/>
      <c r="P92" s="8"/>
      <c r="Q92" s="8"/>
      <c r="R92" s="8"/>
      <c r="S92" s="8"/>
      <c r="T92" s="8"/>
      <c r="U92" s="8"/>
      <c r="V92" s="8"/>
      <c r="W92" s="8"/>
      <c r="X92" s="8"/>
      <c r="Y92" s="8"/>
      <c r="Z92" s="8"/>
    </row>
  </sheetData>
  <sheetProtection password="EC12" sheet="1" objects="1" scenarios="1"/>
  <mergeCells count="7">
    <mergeCell ref="K16:P16"/>
    <mergeCell ref="I2:L2"/>
    <mergeCell ref="N2:Q2"/>
    <mergeCell ref="I4:L4"/>
    <mergeCell ref="H6:K6"/>
    <mergeCell ref="B16:J16"/>
    <mergeCell ref="O6:Q6"/>
  </mergeCells>
  <conditionalFormatting sqref="Q14">
    <cfRule type="expression" priority="1" dxfId="0" stopIfTrue="1">
      <formula>($Z15)^2&gt;2.25</formula>
    </cfRule>
    <cfRule type="expression" priority="2" dxfId="13" stopIfTrue="1">
      <formula>($Z$15)^2&lt;2.2501</formula>
    </cfRule>
  </conditionalFormatting>
  <dataValidations count="1">
    <dataValidation type="decimal" operator="greaterThanOrEqual" allowBlank="1" showInputMessage="1" showErrorMessage="1" sqref="B17 B14:P14">
      <formula1>0</formula1>
    </dataValidation>
  </dataValidations>
  <hyperlinks>
    <hyperlink ref="O6:Q6" location="'Opzione A'!D25" display="&lt;&lt; Option A stage 1"/>
  </hyperlinks>
  <printOptions/>
  <pageMargins left="0.75" right="0.75" top="1" bottom="1" header="0.5" footer="0.5"/>
  <pageSetup fitToHeight="1" fitToWidth="1" horizontalDpi="300" verticalDpi="300" orientation="landscape" paperSize="9" scale="70" r:id="rId3"/>
  <drawing r:id="rId2"/>
  <legacyDrawing r:id="rId1"/>
</worksheet>
</file>

<file path=xl/worksheets/sheet9.xml><?xml version="1.0" encoding="utf-8"?>
<worksheet xmlns="http://schemas.openxmlformats.org/spreadsheetml/2006/main" xmlns:r="http://schemas.openxmlformats.org/officeDocument/2006/relationships">
  <sheetPr codeName="Foglio10">
    <pageSetUpPr fitToPage="1"/>
  </sheetPr>
  <dimension ref="A1:AA92"/>
  <sheetViews>
    <sheetView showRowColHeaders="0" zoomScale="92" zoomScaleNormal="92" zoomScalePageLayoutView="0" workbookViewId="0" topLeftCell="A1">
      <selection activeCell="A5" sqref="A5"/>
    </sheetView>
  </sheetViews>
  <sheetFormatPr defaultColWidth="9.00390625" defaultRowHeight="15"/>
  <cols>
    <col min="1" max="2" width="11.375" style="9" customWidth="1"/>
    <col min="3" max="17" width="9.00390625" style="9" customWidth="1"/>
    <col min="18" max="18" width="25.375" style="9" customWidth="1"/>
    <col min="19" max="25" width="9.00390625" style="9" customWidth="1"/>
    <col min="26" max="26" width="9.25390625" style="9" bestFit="1" customWidth="1"/>
    <col min="27" max="16384" width="9.00390625" style="9" customWidth="1"/>
  </cols>
  <sheetData>
    <row r="1" spans="1:27" ht="15">
      <c r="A1" s="8"/>
      <c r="B1" s="8"/>
      <c r="C1" s="8"/>
      <c r="D1" s="194"/>
      <c r="E1" s="194"/>
      <c r="F1" s="8"/>
      <c r="G1" s="8"/>
      <c r="H1" s="8"/>
      <c r="I1" s="360"/>
      <c r="J1" s="109"/>
      <c r="K1" s="109"/>
      <c r="L1" s="109"/>
      <c r="M1" s="109"/>
      <c r="N1" s="109"/>
      <c r="O1" s="109"/>
      <c r="P1" s="109"/>
      <c r="Q1" s="109"/>
      <c r="R1" s="109"/>
      <c r="S1" s="360"/>
      <c r="T1" s="8"/>
      <c r="U1" s="8"/>
      <c r="V1" s="8"/>
      <c r="W1" s="8"/>
      <c r="X1" s="8"/>
      <c r="Y1" s="8"/>
      <c r="Z1" s="8"/>
      <c r="AA1" s="8"/>
    </row>
    <row r="2" spans="1:27" ht="21.75" customHeight="1">
      <c r="A2" s="8"/>
      <c r="B2" s="8"/>
      <c r="C2" s="361" t="s">
        <v>206</v>
      </c>
      <c r="D2" s="8"/>
      <c r="E2" s="8"/>
      <c r="F2" s="8"/>
      <c r="G2" s="8"/>
      <c r="H2" s="8"/>
      <c r="I2" s="8"/>
      <c r="J2" s="640"/>
      <c r="K2" s="640"/>
      <c r="L2" s="640"/>
      <c r="M2" s="640"/>
      <c r="N2" s="104"/>
      <c r="O2" s="640"/>
      <c r="P2" s="640"/>
      <c r="Q2" s="640"/>
      <c r="R2" s="640"/>
      <c r="S2" s="8"/>
      <c r="T2" s="8"/>
      <c r="U2" s="8"/>
      <c r="V2" s="8"/>
      <c r="W2" s="8"/>
      <c r="X2" s="8"/>
      <c r="Y2" s="8"/>
      <c r="Z2" s="8"/>
      <c r="AA2" s="8"/>
    </row>
    <row r="3" spans="1:27" ht="12.75">
      <c r="A3" s="8"/>
      <c r="B3" s="8"/>
      <c r="C3" s="8"/>
      <c r="D3" s="8"/>
      <c r="E3" s="8"/>
      <c r="F3" s="8"/>
      <c r="G3" s="8"/>
      <c r="H3" s="8"/>
      <c r="I3" s="8"/>
      <c r="J3" s="104"/>
      <c r="K3" s="104"/>
      <c r="L3" s="104"/>
      <c r="M3" s="104"/>
      <c r="N3" s="104"/>
      <c r="O3" s="104"/>
      <c r="P3" s="104"/>
      <c r="Q3" s="104"/>
      <c r="R3" s="104"/>
      <c r="S3" s="8"/>
      <c r="T3" s="8"/>
      <c r="U3" s="8"/>
      <c r="V3" s="8"/>
      <c r="W3" s="8"/>
      <c r="X3" s="8"/>
      <c r="Y3" s="8"/>
      <c r="Z3" s="8"/>
      <c r="AA3" s="8"/>
    </row>
    <row r="4" spans="1:27" ht="21.75" customHeight="1">
      <c r="A4" s="8"/>
      <c r="B4" s="8"/>
      <c r="C4" s="8"/>
      <c r="D4" s="8"/>
      <c r="E4" s="8"/>
      <c r="F4" s="8"/>
      <c r="G4" s="8"/>
      <c r="H4" s="8"/>
      <c r="I4" s="8"/>
      <c r="J4" s="640"/>
      <c r="K4" s="640"/>
      <c r="L4" s="640"/>
      <c r="M4" s="640"/>
      <c r="N4" s="118"/>
      <c r="O4" s="640"/>
      <c r="P4" s="640"/>
      <c r="Q4" s="640"/>
      <c r="R4" s="640"/>
      <c r="S4" s="8"/>
      <c r="T4" s="8"/>
      <c r="U4" s="8"/>
      <c r="V4" s="8"/>
      <c r="W4" s="8"/>
      <c r="X4" s="8"/>
      <c r="Y4" s="8"/>
      <c r="Z4" s="8"/>
      <c r="AA4" s="8"/>
    </row>
    <row r="5" spans="1:26" ht="12.75">
      <c r="A5" s="8"/>
      <c r="B5" s="8"/>
      <c r="C5" s="8"/>
      <c r="D5" s="8"/>
      <c r="E5" s="8"/>
      <c r="F5" s="8"/>
      <c r="G5" s="8"/>
      <c r="H5" s="8"/>
      <c r="I5" s="104"/>
      <c r="J5" s="104"/>
      <c r="K5" s="104"/>
      <c r="L5" s="104"/>
      <c r="M5" s="104"/>
      <c r="N5" s="104"/>
      <c r="O5" s="104"/>
      <c r="P5" s="104"/>
      <c r="Q5" s="104"/>
      <c r="R5" s="8"/>
      <c r="S5" s="8"/>
      <c r="T5" s="8"/>
      <c r="U5" s="8"/>
      <c r="V5" s="8"/>
      <c r="W5" s="8"/>
      <c r="X5" s="8"/>
      <c r="Y5" s="8"/>
      <c r="Z5" s="8"/>
    </row>
    <row r="6" spans="1:26" ht="21.75" customHeight="1">
      <c r="A6" s="8"/>
      <c r="B6" s="8"/>
      <c r="C6" s="8"/>
      <c r="D6" s="8"/>
      <c r="E6" s="8"/>
      <c r="F6" s="8"/>
      <c r="G6" s="8"/>
      <c r="H6" s="8"/>
      <c r="I6" s="640"/>
      <c r="J6" s="640"/>
      <c r="K6" s="640"/>
      <c r="L6" s="640"/>
      <c r="M6" s="104"/>
      <c r="N6" s="601" t="s">
        <v>241</v>
      </c>
      <c r="O6" s="601"/>
      <c r="P6" s="601"/>
      <c r="Q6" s="602"/>
      <c r="R6" s="8"/>
      <c r="S6" s="8"/>
      <c r="T6" s="8"/>
      <c r="U6" s="8"/>
      <c r="V6" s="8"/>
      <c r="W6" s="8"/>
      <c r="X6" s="8"/>
      <c r="Y6" s="8"/>
      <c r="Z6" s="8"/>
    </row>
    <row r="7" spans="1:26" ht="12.75">
      <c r="A7" s="8"/>
      <c r="B7" s="8"/>
      <c r="C7" s="8"/>
      <c r="E7" s="8"/>
      <c r="G7" s="8"/>
      <c r="H7" s="8"/>
      <c r="I7" s="104"/>
      <c r="J7" s="104"/>
      <c r="K7" s="104"/>
      <c r="L7" s="104"/>
      <c r="M7" s="104"/>
      <c r="N7" s="104"/>
      <c r="O7" s="104"/>
      <c r="P7" s="104"/>
      <c r="Q7" s="104"/>
      <c r="R7" s="8"/>
      <c r="S7" s="8"/>
      <c r="T7" s="8"/>
      <c r="U7" s="8"/>
      <c r="V7" s="8"/>
      <c r="W7" s="8"/>
      <c r="X7" s="8"/>
      <c r="Y7" s="8"/>
      <c r="Z7" s="8"/>
    </row>
    <row r="8" spans="1:26" ht="12.75">
      <c r="A8" s="8"/>
      <c r="B8" s="8"/>
      <c r="C8" s="8"/>
      <c r="D8" s="8"/>
      <c r="E8" s="8"/>
      <c r="F8" s="8"/>
      <c r="G8" s="8"/>
      <c r="H8" s="8"/>
      <c r="I8" s="8"/>
      <c r="J8" s="8"/>
      <c r="K8" s="8"/>
      <c r="L8" s="8"/>
      <c r="M8" s="8"/>
      <c r="N8" s="8"/>
      <c r="O8" s="8"/>
      <c r="P8" s="8"/>
      <c r="Q8" s="8"/>
      <c r="R8" s="8"/>
      <c r="S8" s="8"/>
      <c r="T8" s="8"/>
      <c r="U8" s="8"/>
      <c r="V8" s="8"/>
      <c r="W8" s="8"/>
      <c r="X8" s="8"/>
      <c r="Y8" s="8"/>
      <c r="Z8" s="8"/>
    </row>
    <row r="9" spans="1:26" ht="14.25">
      <c r="A9" s="362"/>
      <c r="B9" s="362"/>
      <c r="C9" s="362"/>
      <c r="D9" s="362"/>
      <c r="E9" s="362"/>
      <c r="F9" s="362"/>
      <c r="G9" s="362"/>
      <c r="H9" s="362"/>
      <c r="I9" s="362"/>
      <c r="J9" s="362"/>
      <c r="K9" s="362"/>
      <c r="L9" s="362"/>
      <c r="M9" s="362"/>
      <c r="N9" s="362"/>
      <c r="O9" s="362"/>
      <c r="P9" s="362"/>
      <c r="Q9" s="362"/>
      <c r="R9" s="8"/>
      <c r="S9" s="8"/>
      <c r="T9" s="8"/>
      <c r="U9" s="8"/>
      <c r="V9" s="8"/>
      <c r="W9" s="8"/>
      <c r="X9" s="8"/>
      <c r="Y9" s="8"/>
      <c r="Z9" s="8"/>
    </row>
    <row r="10" spans="1:26" ht="15.75">
      <c r="A10" s="194"/>
      <c r="B10" s="194"/>
      <c r="C10" s="363" t="s">
        <v>207</v>
      </c>
      <c r="D10" s="362"/>
      <c r="E10" s="362"/>
      <c r="F10" s="362"/>
      <c r="G10" s="362"/>
      <c r="H10" s="362"/>
      <c r="I10" s="362"/>
      <c r="J10" s="362"/>
      <c r="K10" s="362"/>
      <c r="L10" s="362"/>
      <c r="M10" s="362"/>
      <c r="N10" s="362"/>
      <c r="O10" s="362"/>
      <c r="P10" s="362"/>
      <c r="Q10" s="362"/>
      <c r="R10" s="8"/>
      <c r="S10" s="8"/>
      <c r="T10" s="8"/>
      <c r="U10" s="8"/>
      <c r="V10" s="8"/>
      <c r="W10" s="8"/>
      <c r="X10" s="8"/>
      <c r="Y10" s="8"/>
      <c r="Z10" s="8"/>
    </row>
    <row r="11" spans="1:26" ht="15.75">
      <c r="A11" s="194"/>
      <c r="B11" s="194"/>
      <c r="C11" s="363" t="s">
        <v>208</v>
      </c>
      <c r="D11" s="362"/>
      <c r="E11" s="362"/>
      <c r="F11" s="362"/>
      <c r="G11" s="362"/>
      <c r="H11" s="362"/>
      <c r="I11" s="362"/>
      <c r="J11" s="362"/>
      <c r="K11" s="362"/>
      <c r="L11" s="362"/>
      <c r="M11" s="362"/>
      <c r="N11" s="362"/>
      <c r="O11" s="362"/>
      <c r="P11" s="362"/>
      <c r="Q11" s="362"/>
      <c r="R11" s="8"/>
      <c r="S11" s="8"/>
      <c r="T11" s="8"/>
      <c r="U11" s="8"/>
      <c r="V11" s="8"/>
      <c r="W11" s="8"/>
      <c r="X11" s="8"/>
      <c r="Y11" s="8"/>
      <c r="Z11" s="8"/>
    </row>
    <row r="12" spans="1:26" ht="15">
      <c r="A12" s="364"/>
      <c r="B12" s="364"/>
      <c r="C12" s="8"/>
      <c r="D12" s="8"/>
      <c r="E12" s="8"/>
      <c r="F12" s="8"/>
      <c r="G12" s="8"/>
      <c r="H12" s="8"/>
      <c r="I12" s="8"/>
      <c r="J12" s="8"/>
      <c r="K12" s="8"/>
      <c r="L12" s="8"/>
      <c r="M12" s="8"/>
      <c r="N12" s="8"/>
      <c r="O12" s="8"/>
      <c r="P12" s="8"/>
      <c r="Q12" s="8"/>
      <c r="R12" s="8"/>
      <c r="S12" s="8"/>
      <c r="T12" s="8"/>
      <c r="U12" s="8"/>
      <c r="V12" s="8"/>
      <c r="W12" s="8"/>
      <c r="X12" s="8"/>
      <c r="Y12" s="8"/>
      <c r="Z12" s="8"/>
    </row>
    <row r="13" spans="1:27" ht="22.5" customHeight="1">
      <c r="A13" s="362"/>
      <c r="B13" s="169" t="s">
        <v>117</v>
      </c>
      <c r="C13" s="169" t="s">
        <v>50</v>
      </c>
      <c r="D13" s="169" t="s">
        <v>51</v>
      </c>
      <c r="E13" s="169" t="s">
        <v>52</v>
      </c>
      <c r="F13" s="169" t="s">
        <v>3</v>
      </c>
      <c r="G13" s="169" t="s">
        <v>4</v>
      </c>
      <c r="H13" s="169" t="s">
        <v>5</v>
      </c>
      <c r="I13" s="169" t="s">
        <v>6</v>
      </c>
      <c r="J13" s="169" t="s">
        <v>53</v>
      </c>
      <c r="K13" s="169" t="s">
        <v>8</v>
      </c>
      <c r="L13" s="169" t="s">
        <v>9</v>
      </c>
      <c r="M13" s="169" t="s">
        <v>10</v>
      </c>
      <c r="N13" s="169" t="s">
        <v>11</v>
      </c>
      <c r="O13" s="169" t="s">
        <v>12</v>
      </c>
      <c r="P13" s="169" t="s">
        <v>13</v>
      </c>
      <c r="Q13" s="169" t="s">
        <v>14</v>
      </c>
      <c r="R13" s="313" t="s">
        <v>205</v>
      </c>
      <c r="S13" s="8"/>
      <c r="T13" s="8"/>
      <c r="U13" s="8"/>
      <c r="V13" s="8"/>
      <c r="W13" s="8"/>
      <c r="X13" s="8"/>
      <c r="Y13" s="301" t="s">
        <v>97</v>
      </c>
      <c r="Z13" s="301" t="s">
        <v>98</v>
      </c>
      <c r="AA13" s="301" t="s">
        <v>99</v>
      </c>
    </row>
    <row r="14" spans="1:27" ht="22.5" customHeight="1">
      <c r="A14" s="365" t="s">
        <v>46</v>
      </c>
      <c r="B14" s="166"/>
      <c r="C14" s="166">
        <v>5</v>
      </c>
      <c r="D14" s="167"/>
      <c r="E14" s="166"/>
      <c r="F14" s="166"/>
      <c r="G14" s="166"/>
      <c r="H14" s="168"/>
      <c r="I14" s="166"/>
      <c r="J14" s="167"/>
      <c r="K14" s="166"/>
      <c r="L14" s="166"/>
      <c r="M14" s="167"/>
      <c r="N14" s="166"/>
      <c r="O14" s="166"/>
      <c r="P14" s="167"/>
      <c r="Q14" s="168"/>
      <c r="R14" s="315" t="str">
        <f>IF(AA15&gt;1.5,"[Cations] &gt; [Anions]",IF(AA15&lt;-1.5,"[Anions] &gt; [Cations]","OK"))</f>
        <v>OK</v>
      </c>
      <c r="S14" s="8"/>
      <c r="T14" s="8"/>
      <c r="U14" s="8"/>
      <c r="V14" s="8"/>
      <c r="W14" s="8"/>
      <c r="X14" s="8"/>
      <c r="Y14" s="8"/>
      <c r="Z14" s="8"/>
      <c r="AA14" s="8"/>
    </row>
    <row r="15" spans="1:27" s="369" customFormat="1" ht="22.5" customHeight="1">
      <c r="A15" s="365" t="s">
        <v>80</v>
      </c>
      <c r="B15" s="366">
        <v>61</v>
      </c>
      <c r="C15" s="366">
        <v>14.007</v>
      </c>
      <c r="D15" s="367">
        <v>14.007</v>
      </c>
      <c r="E15" s="366">
        <v>30.974</v>
      </c>
      <c r="F15" s="366">
        <v>39.1</v>
      </c>
      <c r="G15" s="366">
        <v>40.08</v>
      </c>
      <c r="H15" s="367">
        <v>24.312</v>
      </c>
      <c r="I15" s="366">
        <v>22.9898</v>
      </c>
      <c r="J15" s="367">
        <v>32</v>
      </c>
      <c r="K15" s="366">
        <v>35.473</v>
      </c>
      <c r="L15" s="366">
        <v>55.85</v>
      </c>
      <c r="M15" s="367">
        <v>10.8</v>
      </c>
      <c r="N15" s="366">
        <v>63.55</v>
      </c>
      <c r="O15" s="366">
        <v>65.38</v>
      </c>
      <c r="P15" s="367">
        <v>54.94</v>
      </c>
      <c r="Q15" s="366">
        <v>95.95</v>
      </c>
      <c r="S15" s="370"/>
      <c r="T15" s="370"/>
      <c r="U15" s="370"/>
      <c r="V15" s="370"/>
      <c r="W15" s="370"/>
      <c r="X15" s="370"/>
      <c r="Y15" s="109">
        <f>(D17+F17+G17*2+H17*2+I17)</f>
        <v>0</v>
      </c>
      <c r="Z15" s="309">
        <f>B17+C17+E17+J17*2+K17</f>
        <v>0.35696437495537947</v>
      </c>
      <c r="AA15" s="109">
        <f>Y15-Z15</f>
        <v>-0.35696437495537947</v>
      </c>
    </row>
    <row r="16" spans="1:27" s="369" customFormat="1" ht="22.5" customHeight="1">
      <c r="A16" s="360"/>
      <c r="B16" s="637" t="s">
        <v>47</v>
      </c>
      <c r="C16" s="638"/>
      <c r="D16" s="638"/>
      <c r="E16" s="638"/>
      <c r="F16" s="638"/>
      <c r="G16" s="638"/>
      <c r="H16" s="638"/>
      <c r="I16" s="638"/>
      <c r="J16" s="638"/>
      <c r="K16" s="639"/>
      <c r="L16" s="637" t="s">
        <v>82</v>
      </c>
      <c r="M16" s="638"/>
      <c r="N16" s="638"/>
      <c r="O16" s="638"/>
      <c r="P16" s="638"/>
      <c r="Q16" s="639"/>
      <c r="R16" s="370"/>
      <c r="S16" s="370"/>
      <c r="T16" s="370"/>
      <c r="U16" s="370"/>
      <c r="V16" s="370"/>
      <c r="W16" s="370"/>
      <c r="X16" s="370"/>
      <c r="Y16" s="109"/>
      <c r="Z16" s="309"/>
      <c r="AA16" s="109"/>
    </row>
    <row r="17" spans="1:27" ht="22.5" customHeight="1">
      <c r="A17" s="371"/>
      <c r="B17" s="372">
        <f>B14/B15</f>
        <v>0</v>
      </c>
      <c r="C17" s="375">
        <f>C14/C15</f>
        <v>0.35696437495537947</v>
      </c>
      <c r="D17" s="372">
        <f aca="true" t="shared" si="0" ref="D17:K17">D14/D15</f>
        <v>0</v>
      </c>
      <c r="E17" s="372">
        <f t="shared" si="0"/>
        <v>0</v>
      </c>
      <c r="F17" s="375">
        <f t="shared" si="0"/>
        <v>0</v>
      </c>
      <c r="G17" s="372">
        <f t="shared" si="0"/>
        <v>0</v>
      </c>
      <c r="H17" s="372">
        <f t="shared" si="0"/>
        <v>0</v>
      </c>
      <c r="I17" s="372">
        <f t="shared" si="0"/>
        <v>0</v>
      </c>
      <c r="J17" s="372">
        <f t="shared" si="0"/>
        <v>0</v>
      </c>
      <c r="K17" s="375">
        <f t="shared" si="0"/>
        <v>0</v>
      </c>
      <c r="L17" s="373">
        <f aca="true" t="shared" si="1" ref="L17:Q17">L14/L15*1000</f>
        <v>0</v>
      </c>
      <c r="M17" s="373">
        <f t="shared" si="1"/>
        <v>0</v>
      </c>
      <c r="N17" s="373">
        <f t="shared" si="1"/>
        <v>0</v>
      </c>
      <c r="O17" s="373">
        <f t="shared" si="1"/>
        <v>0</v>
      </c>
      <c r="P17" s="373">
        <f t="shared" si="1"/>
        <v>0</v>
      </c>
      <c r="Q17" s="373">
        <f t="shared" si="1"/>
        <v>0</v>
      </c>
      <c r="R17" s="8"/>
      <c r="S17" s="8"/>
      <c r="T17" s="8"/>
      <c r="U17" s="8"/>
      <c r="V17" s="8"/>
      <c r="W17" s="8"/>
      <c r="X17" s="8"/>
      <c r="Y17" s="109"/>
      <c r="Z17" s="309"/>
      <c r="AA17" s="109"/>
    </row>
    <row r="18" spans="1:27" ht="12.75">
      <c r="A18" s="8"/>
      <c r="B18" s="8"/>
      <c r="C18" s="374"/>
      <c r="D18" s="8"/>
      <c r="E18" s="8"/>
      <c r="F18" s="374"/>
      <c r="G18" s="8"/>
      <c r="H18" s="8"/>
      <c r="I18" s="8"/>
      <c r="J18" s="8"/>
      <c r="K18" s="374"/>
      <c r="L18" s="8"/>
      <c r="M18" s="11"/>
      <c r="N18" s="8"/>
      <c r="O18" s="8"/>
      <c r="P18" s="8"/>
      <c r="Q18" s="8"/>
      <c r="R18" s="8"/>
      <c r="S18" s="8"/>
      <c r="T18" s="8"/>
      <c r="U18" s="8"/>
      <c r="V18" s="8"/>
      <c r="W18" s="8"/>
      <c r="X18" s="8"/>
      <c r="Y18" s="8"/>
      <c r="Z18" s="8"/>
      <c r="AA18" s="8"/>
    </row>
    <row r="19" spans="1:27" ht="12.75">
      <c r="A19" s="8"/>
      <c r="B19" s="8"/>
      <c r="C19" s="8"/>
      <c r="D19" s="8"/>
      <c r="E19" s="8"/>
      <c r="F19" s="8"/>
      <c r="G19" s="8"/>
      <c r="H19" s="8"/>
      <c r="I19" s="8"/>
      <c r="J19" s="8"/>
      <c r="K19" s="8"/>
      <c r="L19" s="8"/>
      <c r="M19" s="8"/>
      <c r="N19" s="8"/>
      <c r="O19" s="8"/>
      <c r="P19" s="8"/>
      <c r="Q19" s="8"/>
      <c r="R19" s="8"/>
      <c r="S19" s="8"/>
      <c r="T19" s="8"/>
      <c r="U19" s="8"/>
      <c r="V19" s="8"/>
      <c r="W19" s="8"/>
      <c r="X19" s="8"/>
      <c r="Y19" s="8"/>
      <c r="Z19" s="8"/>
      <c r="AA19" s="8"/>
    </row>
    <row r="20" spans="1:27" ht="12.75">
      <c r="A20" s="8"/>
      <c r="B20" s="8"/>
      <c r="C20" s="8"/>
      <c r="D20" s="8"/>
      <c r="E20" s="8"/>
      <c r="F20" s="8"/>
      <c r="G20" s="8"/>
      <c r="H20" s="8"/>
      <c r="I20" s="8"/>
      <c r="J20" s="8"/>
      <c r="K20" s="8"/>
      <c r="L20" s="8"/>
      <c r="M20" s="8"/>
      <c r="N20" s="8"/>
      <c r="O20" s="8"/>
      <c r="P20" s="8"/>
      <c r="Q20" s="8"/>
      <c r="R20" s="8"/>
      <c r="S20" s="8"/>
      <c r="T20" s="8"/>
      <c r="U20" s="8"/>
      <c r="V20" s="8"/>
      <c r="W20" s="8"/>
      <c r="X20" s="8"/>
      <c r="Y20" s="8"/>
      <c r="Z20" s="8"/>
      <c r="AA20" s="8"/>
    </row>
    <row r="21" spans="1:27" ht="12.75">
      <c r="A21" s="8"/>
      <c r="B21" s="8"/>
      <c r="C21" s="8"/>
      <c r="D21" s="8"/>
      <c r="E21" s="8"/>
      <c r="F21" s="8"/>
      <c r="G21" s="8"/>
      <c r="H21" s="8"/>
      <c r="I21" s="8"/>
      <c r="J21" s="8"/>
      <c r="K21" s="8"/>
      <c r="L21" s="8"/>
      <c r="M21" s="8"/>
      <c r="N21" s="8"/>
      <c r="O21" s="8"/>
      <c r="P21" s="8"/>
      <c r="Q21" s="8"/>
      <c r="R21" s="8"/>
      <c r="S21" s="8"/>
      <c r="T21" s="8"/>
      <c r="U21" s="8"/>
      <c r="V21" s="8"/>
      <c r="W21" s="8"/>
      <c r="X21" s="8"/>
      <c r="Y21" s="8"/>
      <c r="Z21" s="8"/>
      <c r="AA21" s="8"/>
    </row>
    <row r="22" spans="1:27" ht="15.75">
      <c r="A22" s="8"/>
      <c r="B22" s="363"/>
      <c r="C22" s="8"/>
      <c r="D22" s="8"/>
      <c r="E22" s="8"/>
      <c r="F22" s="8"/>
      <c r="G22" s="8"/>
      <c r="H22" s="8"/>
      <c r="I22" s="8"/>
      <c r="J22" s="8"/>
      <c r="K22" s="8"/>
      <c r="L22" s="8"/>
      <c r="M22" s="8"/>
      <c r="N22" s="8"/>
      <c r="O22" s="8"/>
      <c r="P22" s="8"/>
      <c r="Q22" s="8"/>
      <c r="R22" s="8"/>
      <c r="S22" s="8"/>
      <c r="T22" s="8"/>
      <c r="U22" s="8"/>
      <c r="V22" s="8"/>
      <c r="W22" s="8"/>
      <c r="X22" s="8"/>
      <c r="Y22" s="8"/>
      <c r="Z22" s="8"/>
      <c r="AA22" s="8"/>
    </row>
    <row r="23" spans="1:27" ht="15.75">
      <c r="A23" s="8"/>
      <c r="B23" s="363"/>
      <c r="C23" s="8"/>
      <c r="D23" s="8"/>
      <c r="E23" s="8"/>
      <c r="F23" s="8"/>
      <c r="G23" s="8"/>
      <c r="H23" s="8"/>
      <c r="I23" s="8"/>
      <c r="J23" s="8"/>
      <c r="K23" s="8"/>
      <c r="L23" s="8"/>
      <c r="M23" s="8"/>
      <c r="N23" s="8"/>
      <c r="O23" s="8"/>
      <c r="P23" s="8"/>
      <c r="Q23" s="8"/>
      <c r="R23" s="8"/>
      <c r="S23" s="8"/>
      <c r="T23" s="8"/>
      <c r="U23" s="8"/>
      <c r="V23" s="8"/>
      <c r="W23" s="8"/>
      <c r="X23" s="8"/>
      <c r="Y23" s="8"/>
      <c r="Z23" s="8"/>
      <c r="AA23" s="8"/>
    </row>
    <row r="24" spans="1:27" ht="12.75">
      <c r="A24" s="8"/>
      <c r="B24" s="8"/>
      <c r="C24" s="8"/>
      <c r="D24" s="8"/>
      <c r="E24" s="8"/>
      <c r="F24" s="8"/>
      <c r="G24" s="8"/>
      <c r="H24" s="8"/>
      <c r="I24" s="8"/>
      <c r="J24" s="8"/>
      <c r="K24" s="8"/>
      <c r="L24" s="8"/>
      <c r="M24" s="8"/>
      <c r="N24" s="8"/>
      <c r="O24" s="8"/>
      <c r="P24" s="8"/>
      <c r="Q24" s="8"/>
      <c r="R24" s="8"/>
      <c r="S24" s="8"/>
      <c r="T24" s="8"/>
      <c r="U24" s="8"/>
      <c r="V24" s="8"/>
      <c r="W24" s="8"/>
      <c r="X24" s="8"/>
      <c r="Y24" s="8"/>
      <c r="Z24" s="8"/>
      <c r="AA24" s="8"/>
    </row>
    <row r="25" spans="1:27" ht="12.75">
      <c r="A25" s="8"/>
      <c r="B25" s="8"/>
      <c r="C25" s="8"/>
      <c r="D25" s="8"/>
      <c r="E25" s="8"/>
      <c r="F25" s="8"/>
      <c r="G25" s="8"/>
      <c r="H25" s="8"/>
      <c r="I25" s="8"/>
      <c r="J25" s="8"/>
      <c r="K25" s="8"/>
      <c r="L25" s="8"/>
      <c r="M25" s="8"/>
      <c r="N25" s="8"/>
      <c r="O25" s="8"/>
      <c r="P25" s="8"/>
      <c r="Q25" s="8"/>
      <c r="R25" s="8"/>
      <c r="S25" s="8"/>
      <c r="T25" s="8"/>
      <c r="U25" s="8"/>
      <c r="V25" s="8"/>
      <c r="W25" s="8"/>
      <c r="X25" s="8"/>
      <c r="Y25" s="8"/>
      <c r="Z25" s="8"/>
      <c r="AA25" s="8"/>
    </row>
    <row r="26" spans="1:27" ht="12.75">
      <c r="A26" s="8"/>
      <c r="B26" s="8"/>
      <c r="C26" s="8"/>
      <c r="D26" s="8"/>
      <c r="E26" s="8"/>
      <c r="F26" s="8"/>
      <c r="G26" s="8"/>
      <c r="H26" s="8"/>
      <c r="I26" s="8"/>
      <c r="J26" s="8"/>
      <c r="K26" s="8"/>
      <c r="L26" s="8"/>
      <c r="M26" s="8"/>
      <c r="N26" s="8"/>
      <c r="O26" s="8"/>
      <c r="P26" s="8"/>
      <c r="Q26" s="8"/>
      <c r="R26" s="8"/>
      <c r="S26" s="8"/>
      <c r="T26" s="8"/>
      <c r="U26" s="8"/>
      <c r="V26" s="8"/>
      <c r="W26" s="8"/>
      <c r="X26" s="8"/>
      <c r="Y26" s="8"/>
      <c r="Z26" s="8"/>
      <c r="AA26" s="8"/>
    </row>
    <row r="27" spans="1:27" ht="12.75">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7" ht="12.75">
      <c r="A28" s="8"/>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7" ht="12.75">
      <c r="A29" s="8"/>
      <c r="B29" s="8"/>
      <c r="C29" s="8"/>
      <c r="D29" s="8"/>
      <c r="E29" s="8"/>
      <c r="F29" s="8"/>
      <c r="G29" s="8"/>
      <c r="H29" s="8"/>
      <c r="I29" s="8"/>
      <c r="J29" s="8"/>
      <c r="K29" s="8"/>
      <c r="L29" s="8"/>
      <c r="M29" s="8"/>
      <c r="N29" s="8"/>
      <c r="O29" s="8"/>
      <c r="P29" s="8"/>
      <c r="Q29" s="8"/>
      <c r="R29" s="8"/>
      <c r="S29" s="8"/>
      <c r="T29" s="8"/>
      <c r="U29" s="8"/>
      <c r="V29" s="8"/>
      <c r="W29" s="8"/>
      <c r="X29" s="8"/>
      <c r="Y29" s="8"/>
      <c r="Z29" s="8"/>
      <c r="AA29" s="8"/>
    </row>
    <row r="30" spans="1:27" ht="12.75">
      <c r="A30" s="8"/>
      <c r="B30" s="8"/>
      <c r="C30" s="8"/>
      <c r="D30" s="8"/>
      <c r="E30" s="8"/>
      <c r="F30" s="8"/>
      <c r="G30" s="8"/>
      <c r="H30" s="8"/>
      <c r="I30" s="8"/>
      <c r="J30" s="8"/>
      <c r="K30" s="8"/>
      <c r="L30" s="8"/>
      <c r="M30" s="8"/>
      <c r="N30" s="8"/>
      <c r="O30" s="8"/>
      <c r="P30" s="8"/>
      <c r="Q30" s="8"/>
      <c r="R30" s="8"/>
      <c r="S30" s="8"/>
      <c r="T30" s="8"/>
      <c r="U30" s="8"/>
      <c r="V30" s="8"/>
      <c r="W30" s="8"/>
      <c r="X30" s="8"/>
      <c r="Y30" s="8"/>
      <c r="Z30" s="8"/>
      <c r="AA30" s="8"/>
    </row>
    <row r="31" spans="1:27" ht="12.7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2.7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2.7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2.7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2.7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2.7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2.7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2.7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2.7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2.7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2.7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2.7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2.7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2.7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2.7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2.75">
      <c r="A46" s="8"/>
      <c r="B46" s="8"/>
      <c r="C46" s="8"/>
      <c r="D46" s="8"/>
      <c r="E46" s="8"/>
      <c r="F46" s="8"/>
      <c r="G46" s="8"/>
      <c r="H46" s="8"/>
      <c r="I46" s="8"/>
      <c r="J46" s="8"/>
      <c r="K46" s="8"/>
      <c r="L46" s="8"/>
      <c r="M46" s="8"/>
      <c r="N46" s="8"/>
      <c r="O46" s="8"/>
      <c r="P46" s="8"/>
      <c r="Q46" s="8"/>
      <c r="R46" s="8"/>
      <c r="S46" s="8"/>
      <c r="T46" s="8"/>
      <c r="U46" s="8"/>
      <c r="V46" s="8"/>
      <c r="W46" s="8"/>
      <c r="X46" s="8"/>
      <c r="Y46" s="8"/>
      <c r="Z46" s="8"/>
      <c r="AA46" s="8"/>
    </row>
    <row r="47" spans="1:27" ht="12.7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2.75">
      <c r="A48" s="8"/>
      <c r="B48" s="8"/>
      <c r="C48" s="8"/>
      <c r="D48" s="8"/>
      <c r="E48" s="8"/>
      <c r="F48" s="8"/>
      <c r="G48" s="8"/>
      <c r="H48" s="8"/>
      <c r="I48" s="8"/>
      <c r="J48" s="8"/>
      <c r="K48" s="8"/>
      <c r="L48" s="8"/>
      <c r="M48" s="8"/>
      <c r="N48" s="8"/>
      <c r="O48" s="8"/>
      <c r="P48" s="8"/>
      <c r="Q48" s="8"/>
      <c r="R48" s="8"/>
      <c r="S48" s="8"/>
      <c r="T48" s="8"/>
      <c r="U48" s="8"/>
      <c r="V48" s="8"/>
      <c r="W48" s="8"/>
      <c r="X48" s="8"/>
      <c r="Y48" s="8"/>
      <c r="Z48" s="8"/>
      <c r="AA48" s="8"/>
    </row>
    <row r="49" spans="1:27" ht="12.75">
      <c r="A49" s="8"/>
      <c r="B49" s="8"/>
      <c r="C49" s="8"/>
      <c r="D49" s="8"/>
      <c r="E49" s="8"/>
      <c r="F49" s="8"/>
      <c r="G49" s="8"/>
      <c r="H49" s="8"/>
      <c r="I49" s="8"/>
      <c r="J49" s="8"/>
      <c r="K49" s="8"/>
      <c r="L49" s="8"/>
      <c r="M49" s="8"/>
      <c r="N49" s="8"/>
      <c r="O49" s="8"/>
      <c r="P49" s="8"/>
      <c r="Q49" s="8"/>
      <c r="R49" s="8"/>
      <c r="S49" s="8"/>
      <c r="T49" s="8"/>
      <c r="U49" s="8"/>
      <c r="V49" s="8"/>
      <c r="W49" s="8"/>
      <c r="X49" s="8"/>
      <c r="Y49" s="8"/>
      <c r="Z49" s="8"/>
      <c r="AA49" s="8"/>
    </row>
    <row r="50" spans="1:27" ht="12.75">
      <c r="A50" s="8"/>
      <c r="B50" s="8"/>
      <c r="C50" s="8"/>
      <c r="D50" s="8"/>
      <c r="E50" s="8"/>
      <c r="F50" s="8"/>
      <c r="G50" s="8"/>
      <c r="H50" s="8"/>
      <c r="I50" s="8"/>
      <c r="J50" s="8"/>
      <c r="K50" s="8"/>
      <c r="L50" s="8"/>
      <c r="M50" s="8"/>
      <c r="N50" s="8"/>
      <c r="O50" s="8"/>
      <c r="P50" s="8"/>
      <c r="Q50" s="8"/>
      <c r="R50" s="8"/>
      <c r="S50" s="8"/>
      <c r="T50" s="8"/>
      <c r="U50" s="8"/>
      <c r="V50" s="8"/>
      <c r="W50" s="8"/>
      <c r="X50" s="8"/>
      <c r="Y50" s="8"/>
      <c r="Z50" s="8"/>
      <c r="AA50" s="8"/>
    </row>
    <row r="51" spans="1:27" ht="12.75">
      <c r="A51" s="8"/>
      <c r="B51" s="8"/>
      <c r="C51" s="8"/>
      <c r="D51" s="8"/>
      <c r="E51" s="8"/>
      <c r="F51" s="8"/>
      <c r="G51" s="8"/>
      <c r="H51" s="8"/>
      <c r="I51" s="8"/>
      <c r="J51" s="8"/>
      <c r="K51" s="8"/>
      <c r="L51" s="8"/>
      <c r="M51" s="8"/>
      <c r="N51" s="8"/>
      <c r="O51" s="8"/>
      <c r="P51" s="8"/>
      <c r="Q51" s="8"/>
      <c r="R51" s="8"/>
      <c r="S51" s="8"/>
      <c r="T51" s="8"/>
      <c r="U51" s="8"/>
      <c r="V51" s="8"/>
      <c r="W51" s="8"/>
      <c r="X51" s="8"/>
      <c r="Y51" s="8"/>
      <c r="Z51" s="8"/>
      <c r="AA51" s="8"/>
    </row>
    <row r="52" spans="1:27" ht="12.75">
      <c r="A52" s="8"/>
      <c r="B52" s="8"/>
      <c r="C52" s="8"/>
      <c r="D52" s="8"/>
      <c r="E52" s="8"/>
      <c r="F52" s="8"/>
      <c r="G52" s="8"/>
      <c r="H52" s="8"/>
      <c r="I52" s="8"/>
      <c r="J52" s="8"/>
      <c r="K52" s="8"/>
      <c r="L52" s="8"/>
      <c r="M52" s="8"/>
      <c r="N52" s="8"/>
      <c r="O52" s="8"/>
      <c r="P52" s="8"/>
      <c r="Q52" s="8"/>
      <c r="R52" s="8"/>
      <c r="S52" s="8"/>
      <c r="T52" s="8"/>
      <c r="U52" s="8"/>
      <c r="V52" s="8"/>
      <c r="W52" s="8"/>
      <c r="X52" s="8"/>
      <c r="Y52" s="8"/>
      <c r="Z52" s="8"/>
      <c r="AA52" s="8"/>
    </row>
    <row r="53" spans="1:27" ht="12.75">
      <c r="A53" s="8"/>
      <c r="B53" s="8"/>
      <c r="C53" s="8"/>
      <c r="D53" s="8"/>
      <c r="E53" s="8"/>
      <c r="F53" s="8"/>
      <c r="G53" s="8"/>
      <c r="H53" s="8"/>
      <c r="I53" s="8"/>
      <c r="J53" s="8"/>
      <c r="K53" s="8"/>
      <c r="L53" s="8"/>
      <c r="M53" s="8"/>
      <c r="N53" s="8"/>
      <c r="O53" s="8"/>
      <c r="P53" s="8"/>
      <c r="Q53" s="8"/>
      <c r="R53" s="8"/>
      <c r="S53" s="8"/>
      <c r="T53" s="8"/>
      <c r="U53" s="8"/>
      <c r="V53" s="8"/>
      <c r="W53" s="8"/>
      <c r="X53" s="8"/>
      <c r="Y53" s="8"/>
      <c r="Z53" s="8"/>
      <c r="AA53" s="8"/>
    </row>
    <row r="54" spans="1:27" ht="12.75">
      <c r="A54" s="8"/>
      <c r="B54" s="8"/>
      <c r="C54" s="8"/>
      <c r="D54" s="8"/>
      <c r="E54" s="8"/>
      <c r="F54" s="8"/>
      <c r="G54" s="8"/>
      <c r="H54" s="8"/>
      <c r="I54" s="8"/>
      <c r="J54" s="8"/>
      <c r="K54" s="8"/>
      <c r="L54" s="8"/>
      <c r="M54" s="8"/>
      <c r="N54" s="8"/>
      <c r="O54" s="8"/>
      <c r="P54" s="8"/>
      <c r="Q54" s="8"/>
      <c r="R54" s="8"/>
      <c r="S54" s="8"/>
      <c r="T54" s="8"/>
      <c r="U54" s="8"/>
      <c r="V54" s="8"/>
      <c r="W54" s="8"/>
      <c r="X54" s="8"/>
      <c r="Y54" s="8"/>
      <c r="Z54" s="8"/>
      <c r="AA54" s="8"/>
    </row>
    <row r="55" spans="1:27" ht="12.75">
      <c r="A55" s="8"/>
      <c r="B55" s="8"/>
      <c r="C55" s="8"/>
      <c r="D55" s="8"/>
      <c r="E55" s="8"/>
      <c r="F55" s="8"/>
      <c r="G55" s="8"/>
      <c r="H55" s="8"/>
      <c r="I55" s="8"/>
      <c r="J55" s="8"/>
      <c r="K55" s="8"/>
      <c r="L55" s="8"/>
      <c r="M55" s="8"/>
      <c r="N55" s="8"/>
      <c r="O55" s="8"/>
      <c r="P55" s="8"/>
      <c r="Q55" s="8"/>
      <c r="R55" s="8"/>
      <c r="S55" s="8"/>
      <c r="T55" s="8"/>
      <c r="U55" s="8"/>
      <c r="V55" s="8"/>
      <c r="W55" s="8"/>
      <c r="X55" s="8"/>
      <c r="Y55" s="8"/>
      <c r="Z55" s="8"/>
      <c r="AA55" s="8"/>
    </row>
    <row r="56" spans="1:27" ht="12.75">
      <c r="A56" s="8"/>
      <c r="B56" s="8"/>
      <c r="C56" s="8"/>
      <c r="D56" s="8"/>
      <c r="E56" s="8"/>
      <c r="F56" s="8"/>
      <c r="G56" s="8"/>
      <c r="H56" s="8"/>
      <c r="I56" s="8"/>
      <c r="J56" s="8"/>
      <c r="K56" s="8"/>
      <c r="L56" s="8"/>
      <c r="M56" s="8"/>
      <c r="N56" s="8"/>
      <c r="O56" s="8"/>
      <c r="P56" s="8"/>
      <c r="Q56" s="8"/>
      <c r="R56" s="8"/>
      <c r="S56" s="8"/>
      <c r="T56" s="8"/>
      <c r="U56" s="8"/>
      <c r="V56" s="8"/>
      <c r="W56" s="8"/>
      <c r="X56" s="8"/>
      <c r="Y56" s="8"/>
      <c r="Z56" s="8"/>
      <c r="AA56" s="8"/>
    </row>
    <row r="57" spans="1:27" ht="12.75">
      <c r="A57" s="8"/>
      <c r="B57" s="8"/>
      <c r="C57" s="8"/>
      <c r="D57" s="8"/>
      <c r="E57" s="8"/>
      <c r="F57" s="8"/>
      <c r="G57" s="8"/>
      <c r="H57" s="8"/>
      <c r="I57" s="8"/>
      <c r="J57" s="8"/>
      <c r="K57" s="8"/>
      <c r="L57" s="8"/>
      <c r="M57" s="8"/>
      <c r="N57" s="8"/>
      <c r="O57" s="8"/>
      <c r="P57" s="8"/>
      <c r="Q57" s="8"/>
      <c r="R57" s="8"/>
      <c r="S57" s="8"/>
      <c r="T57" s="8"/>
      <c r="U57" s="8"/>
      <c r="V57" s="8"/>
      <c r="W57" s="8"/>
      <c r="X57" s="8"/>
      <c r="Y57" s="8"/>
      <c r="Z57" s="8"/>
      <c r="AA57" s="8"/>
    </row>
    <row r="58" spans="1:27" ht="12.75">
      <c r="A58" s="8"/>
      <c r="B58" s="8"/>
      <c r="C58" s="8"/>
      <c r="D58" s="8"/>
      <c r="E58" s="8"/>
      <c r="F58" s="8"/>
      <c r="G58" s="8"/>
      <c r="H58" s="8"/>
      <c r="I58" s="8"/>
      <c r="J58" s="8"/>
      <c r="K58" s="8"/>
      <c r="L58" s="8"/>
      <c r="M58" s="8"/>
      <c r="N58" s="8"/>
      <c r="O58" s="8"/>
      <c r="P58" s="8"/>
      <c r="Q58" s="8"/>
      <c r="R58" s="8"/>
      <c r="S58" s="8"/>
      <c r="T58" s="8"/>
      <c r="U58" s="8"/>
      <c r="V58" s="8"/>
      <c r="W58" s="8"/>
      <c r="X58" s="8"/>
      <c r="Y58" s="8"/>
      <c r="Z58" s="8"/>
      <c r="AA58" s="8"/>
    </row>
    <row r="59" spans="1:27" ht="12.75">
      <c r="A59" s="8"/>
      <c r="B59" s="8"/>
      <c r="C59" s="8"/>
      <c r="D59" s="8"/>
      <c r="E59" s="8"/>
      <c r="F59" s="8"/>
      <c r="G59" s="8"/>
      <c r="H59" s="8"/>
      <c r="I59" s="8"/>
      <c r="J59" s="8"/>
      <c r="K59" s="8"/>
      <c r="L59" s="8"/>
      <c r="M59" s="8"/>
      <c r="N59" s="8"/>
      <c r="O59" s="8"/>
      <c r="P59" s="8"/>
      <c r="Q59" s="8"/>
      <c r="R59" s="8"/>
      <c r="S59" s="8"/>
      <c r="T59" s="8"/>
      <c r="U59" s="8"/>
      <c r="V59" s="8"/>
      <c r="W59" s="8"/>
      <c r="X59" s="8"/>
      <c r="Y59" s="8"/>
      <c r="Z59" s="8"/>
      <c r="AA59" s="8"/>
    </row>
    <row r="60" spans="1:27" ht="12.75">
      <c r="A60" s="8"/>
      <c r="B60" s="8"/>
      <c r="C60" s="8"/>
      <c r="D60" s="8"/>
      <c r="E60" s="8"/>
      <c r="F60" s="8"/>
      <c r="G60" s="8"/>
      <c r="H60" s="8"/>
      <c r="I60" s="8"/>
      <c r="J60" s="8"/>
      <c r="K60" s="8"/>
      <c r="L60" s="8"/>
      <c r="M60" s="8"/>
      <c r="N60" s="8"/>
      <c r="O60" s="8"/>
      <c r="P60" s="8"/>
      <c r="Q60" s="8"/>
      <c r="R60" s="8"/>
      <c r="S60" s="8"/>
      <c r="T60" s="8"/>
      <c r="U60" s="8"/>
      <c r="V60" s="8"/>
      <c r="W60" s="8"/>
      <c r="X60" s="8"/>
      <c r="Y60" s="8"/>
      <c r="Z60" s="8"/>
      <c r="AA60" s="8"/>
    </row>
    <row r="61" spans="1:27" ht="12.75">
      <c r="A61" s="8"/>
      <c r="B61" s="8"/>
      <c r="C61" s="8"/>
      <c r="D61" s="8"/>
      <c r="E61" s="8"/>
      <c r="F61" s="8"/>
      <c r="G61" s="8"/>
      <c r="H61" s="8"/>
      <c r="I61" s="8"/>
      <c r="J61" s="8"/>
      <c r="K61" s="8"/>
      <c r="L61" s="8"/>
      <c r="M61" s="8"/>
      <c r="N61" s="8"/>
      <c r="O61" s="8"/>
      <c r="P61" s="8"/>
      <c r="Q61" s="8"/>
      <c r="R61" s="8"/>
      <c r="S61" s="8"/>
      <c r="T61" s="8"/>
      <c r="U61" s="8"/>
      <c r="V61" s="8"/>
      <c r="W61" s="8"/>
      <c r="X61" s="8"/>
      <c r="Y61" s="8"/>
      <c r="Z61" s="8"/>
      <c r="AA61" s="8"/>
    </row>
    <row r="62" spans="1:27" ht="12.75">
      <c r="A62" s="8"/>
      <c r="B62" s="8"/>
      <c r="C62" s="8"/>
      <c r="D62" s="8"/>
      <c r="E62" s="8"/>
      <c r="F62" s="8"/>
      <c r="G62" s="8"/>
      <c r="H62" s="8"/>
      <c r="I62" s="8"/>
      <c r="J62" s="8"/>
      <c r="K62" s="8"/>
      <c r="L62" s="8"/>
      <c r="M62" s="8"/>
      <c r="N62" s="8"/>
      <c r="O62" s="8"/>
      <c r="P62" s="8"/>
      <c r="Q62" s="8"/>
      <c r="R62" s="8"/>
      <c r="S62" s="8"/>
      <c r="T62" s="8"/>
      <c r="U62" s="8"/>
      <c r="V62" s="8"/>
      <c r="W62" s="8"/>
      <c r="X62" s="8"/>
      <c r="Y62" s="8"/>
      <c r="Z62" s="8"/>
      <c r="AA62" s="8"/>
    </row>
    <row r="63" spans="1:27" ht="12.75">
      <c r="A63" s="8"/>
      <c r="B63" s="8"/>
      <c r="C63" s="8"/>
      <c r="D63" s="8"/>
      <c r="E63" s="8"/>
      <c r="F63" s="8"/>
      <c r="G63" s="8"/>
      <c r="H63" s="8"/>
      <c r="I63" s="8"/>
      <c r="J63" s="8"/>
      <c r="K63" s="8"/>
      <c r="L63" s="8"/>
      <c r="M63" s="8"/>
      <c r="N63" s="8"/>
      <c r="O63" s="8"/>
      <c r="P63" s="8"/>
      <c r="Q63" s="8"/>
      <c r="R63" s="8"/>
      <c r="S63" s="8"/>
      <c r="T63" s="8"/>
      <c r="U63" s="8"/>
      <c r="V63" s="8"/>
      <c r="W63" s="8"/>
      <c r="X63" s="8"/>
      <c r="Y63" s="8"/>
      <c r="Z63" s="8"/>
      <c r="AA63" s="8"/>
    </row>
    <row r="64" spans="1:27" ht="12.75">
      <c r="A64" s="8"/>
      <c r="B64" s="8"/>
      <c r="C64" s="8"/>
      <c r="D64" s="8"/>
      <c r="E64" s="8"/>
      <c r="F64" s="8"/>
      <c r="G64" s="8"/>
      <c r="H64" s="8"/>
      <c r="I64" s="8"/>
      <c r="J64" s="8"/>
      <c r="K64" s="8"/>
      <c r="L64" s="8"/>
      <c r="M64" s="8"/>
      <c r="N64" s="8"/>
      <c r="O64" s="8"/>
      <c r="P64" s="8"/>
      <c r="Q64" s="8"/>
      <c r="R64" s="8"/>
      <c r="S64" s="8"/>
      <c r="T64" s="8"/>
      <c r="U64" s="8"/>
      <c r="V64" s="8"/>
      <c r="W64" s="8"/>
      <c r="X64" s="8"/>
      <c r="Y64" s="8"/>
      <c r="Z64" s="8"/>
      <c r="AA64" s="8"/>
    </row>
    <row r="65" spans="1:27" ht="12.75">
      <c r="A65" s="8"/>
      <c r="B65" s="8"/>
      <c r="C65" s="8"/>
      <c r="D65" s="8"/>
      <c r="E65" s="8"/>
      <c r="F65" s="8"/>
      <c r="G65" s="8"/>
      <c r="H65" s="8"/>
      <c r="I65" s="8"/>
      <c r="J65" s="8"/>
      <c r="K65" s="8"/>
      <c r="L65" s="8"/>
      <c r="M65" s="8"/>
      <c r="N65" s="8"/>
      <c r="O65" s="8"/>
      <c r="P65" s="8"/>
      <c r="Q65" s="8"/>
      <c r="R65" s="8"/>
      <c r="S65" s="8"/>
      <c r="T65" s="8"/>
      <c r="U65" s="8"/>
      <c r="V65" s="8"/>
      <c r="W65" s="8"/>
      <c r="X65" s="8"/>
      <c r="Y65" s="8"/>
      <c r="Z65" s="8"/>
      <c r="AA65" s="8"/>
    </row>
    <row r="66" spans="1:27" ht="12.75">
      <c r="A66" s="8"/>
      <c r="B66" s="8"/>
      <c r="C66" s="8"/>
      <c r="D66" s="8"/>
      <c r="E66" s="8"/>
      <c r="F66" s="8"/>
      <c r="G66" s="8"/>
      <c r="H66" s="8"/>
      <c r="I66" s="8"/>
      <c r="J66" s="8"/>
      <c r="K66" s="8"/>
      <c r="L66" s="8"/>
      <c r="M66" s="8"/>
      <c r="N66" s="8"/>
      <c r="O66" s="8"/>
      <c r="P66" s="8"/>
      <c r="Q66" s="8"/>
      <c r="R66" s="8"/>
      <c r="S66" s="8"/>
      <c r="T66" s="8"/>
      <c r="U66" s="8"/>
      <c r="V66" s="8"/>
      <c r="W66" s="8"/>
      <c r="X66" s="8"/>
      <c r="Y66" s="8"/>
      <c r="Z66" s="8"/>
      <c r="AA66" s="8"/>
    </row>
    <row r="67" spans="1:27" ht="12.75">
      <c r="A67" s="8"/>
      <c r="B67" s="8"/>
      <c r="C67" s="8"/>
      <c r="D67" s="8"/>
      <c r="E67" s="8"/>
      <c r="F67" s="8"/>
      <c r="G67" s="8"/>
      <c r="H67" s="8"/>
      <c r="I67" s="8"/>
      <c r="J67" s="8"/>
      <c r="K67" s="8"/>
      <c r="L67" s="8"/>
      <c r="M67" s="8"/>
      <c r="N67" s="8"/>
      <c r="O67" s="8"/>
      <c r="P67" s="8"/>
      <c r="Q67" s="8"/>
      <c r="R67" s="8"/>
      <c r="S67" s="8"/>
      <c r="T67" s="8"/>
      <c r="U67" s="8"/>
      <c r="V67" s="8"/>
      <c r="W67" s="8"/>
      <c r="X67" s="8"/>
      <c r="Y67" s="8"/>
      <c r="Z67" s="8"/>
      <c r="AA67" s="8"/>
    </row>
    <row r="68" spans="1:27" ht="12.75">
      <c r="A68" s="8"/>
      <c r="B68" s="8"/>
      <c r="C68" s="8"/>
      <c r="D68" s="8"/>
      <c r="E68" s="8"/>
      <c r="F68" s="8"/>
      <c r="G68" s="8"/>
      <c r="H68" s="8"/>
      <c r="I68" s="8"/>
      <c r="J68" s="8"/>
      <c r="K68" s="8"/>
      <c r="L68" s="8"/>
      <c r="M68" s="8"/>
      <c r="N68" s="8"/>
      <c r="O68" s="8"/>
      <c r="P68" s="8"/>
      <c r="Q68" s="8"/>
      <c r="R68" s="8"/>
      <c r="S68" s="8"/>
      <c r="T68" s="8"/>
      <c r="U68" s="8"/>
      <c r="V68" s="8"/>
      <c r="W68" s="8"/>
      <c r="X68" s="8"/>
      <c r="Y68" s="8"/>
      <c r="Z68" s="8"/>
      <c r="AA68" s="8"/>
    </row>
    <row r="69" spans="1:27" ht="12.75">
      <c r="A69" s="8"/>
      <c r="B69" s="8"/>
      <c r="C69" s="8"/>
      <c r="D69" s="8"/>
      <c r="E69" s="8"/>
      <c r="F69" s="8"/>
      <c r="G69" s="8"/>
      <c r="H69" s="8"/>
      <c r="I69" s="8"/>
      <c r="J69" s="8"/>
      <c r="K69" s="8"/>
      <c r="L69" s="8"/>
      <c r="M69" s="8"/>
      <c r="N69" s="8"/>
      <c r="O69" s="8"/>
      <c r="P69" s="8"/>
      <c r="Q69" s="8"/>
      <c r="R69" s="8"/>
      <c r="S69" s="8"/>
      <c r="T69" s="8"/>
      <c r="U69" s="8"/>
      <c r="V69" s="8"/>
      <c r="W69" s="8"/>
      <c r="X69" s="8"/>
      <c r="Y69" s="8"/>
      <c r="Z69" s="8"/>
      <c r="AA69" s="8"/>
    </row>
    <row r="70" spans="1:27" ht="12.75">
      <c r="A70" s="8"/>
      <c r="B70" s="8"/>
      <c r="C70" s="8"/>
      <c r="D70" s="8"/>
      <c r="E70" s="8"/>
      <c r="F70" s="8"/>
      <c r="G70" s="8"/>
      <c r="H70" s="8"/>
      <c r="I70" s="8"/>
      <c r="J70" s="8"/>
      <c r="K70" s="8"/>
      <c r="L70" s="8"/>
      <c r="M70" s="8"/>
      <c r="N70" s="8"/>
      <c r="O70" s="8"/>
      <c r="P70" s="8"/>
      <c r="Q70" s="8"/>
      <c r="R70" s="8"/>
      <c r="S70" s="8"/>
      <c r="T70" s="8"/>
      <c r="U70" s="8"/>
      <c r="V70" s="8"/>
      <c r="W70" s="8"/>
      <c r="X70" s="8"/>
      <c r="Y70" s="8"/>
      <c r="Z70" s="8"/>
      <c r="AA70" s="8"/>
    </row>
    <row r="71" spans="1:27" ht="12.75">
      <c r="A71" s="8"/>
      <c r="B71" s="8"/>
      <c r="C71" s="8"/>
      <c r="D71" s="8"/>
      <c r="E71" s="8"/>
      <c r="F71" s="8"/>
      <c r="G71" s="8"/>
      <c r="H71" s="8"/>
      <c r="I71" s="8"/>
      <c r="J71" s="8"/>
      <c r="K71" s="8"/>
      <c r="L71" s="8"/>
      <c r="M71" s="8"/>
      <c r="N71" s="8"/>
      <c r="O71" s="8"/>
      <c r="P71" s="8"/>
      <c r="Q71" s="8"/>
      <c r="R71" s="8"/>
      <c r="S71" s="8"/>
      <c r="T71" s="8"/>
      <c r="U71" s="8"/>
      <c r="V71" s="8"/>
      <c r="W71" s="8"/>
      <c r="X71" s="8"/>
      <c r="Y71" s="8"/>
      <c r="Z71" s="8"/>
      <c r="AA71" s="8"/>
    </row>
    <row r="72" spans="1:27" ht="12.75">
      <c r="A72" s="8"/>
      <c r="B72" s="8"/>
      <c r="C72" s="8"/>
      <c r="D72" s="8"/>
      <c r="E72" s="8"/>
      <c r="F72" s="8"/>
      <c r="G72" s="8"/>
      <c r="H72" s="8"/>
      <c r="I72" s="8"/>
      <c r="J72" s="8"/>
      <c r="K72" s="8"/>
      <c r="L72" s="8"/>
      <c r="M72" s="8"/>
      <c r="N72" s="8"/>
      <c r="O72" s="8"/>
      <c r="P72" s="8"/>
      <c r="Q72" s="8"/>
      <c r="R72" s="8"/>
      <c r="S72" s="8"/>
      <c r="T72" s="8"/>
      <c r="U72" s="8"/>
      <c r="V72" s="8"/>
      <c r="W72" s="8"/>
      <c r="X72" s="8"/>
      <c r="Y72" s="8"/>
      <c r="Z72" s="8"/>
      <c r="AA72" s="8"/>
    </row>
    <row r="73" spans="1:27" ht="12.75">
      <c r="A73" s="8"/>
      <c r="B73" s="8"/>
      <c r="C73" s="8"/>
      <c r="D73" s="8"/>
      <c r="E73" s="8"/>
      <c r="F73" s="8"/>
      <c r="G73" s="8"/>
      <c r="H73" s="8"/>
      <c r="I73" s="8"/>
      <c r="J73" s="8"/>
      <c r="K73" s="8"/>
      <c r="L73" s="8"/>
      <c r="M73" s="8"/>
      <c r="N73" s="8"/>
      <c r="O73" s="8"/>
      <c r="P73" s="8"/>
      <c r="Q73" s="8"/>
      <c r="R73" s="8"/>
      <c r="S73" s="8"/>
      <c r="T73" s="8"/>
      <c r="U73" s="8"/>
      <c r="V73" s="8"/>
      <c r="W73" s="8"/>
      <c r="X73" s="8"/>
      <c r="Y73" s="8"/>
      <c r="Z73" s="8"/>
      <c r="AA73" s="8"/>
    </row>
    <row r="74" spans="1:27" ht="12.75">
      <c r="A74" s="8"/>
      <c r="B74" s="8"/>
      <c r="C74" s="8"/>
      <c r="D74" s="8"/>
      <c r="E74" s="8"/>
      <c r="F74" s="8"/>
      <c r="G74" s="8"/>
      <c r="H74" s="8"/>
      <c r="I74" s="8"/>
      <c r="J74" s="8"/>
      <c r="K74" s="8"/>
      <c r="L74" s="8"/>
      <c r="M74" s="8"/>
      <c r="N74" s="8"/>
      <c r="O74" s="8"/>
      <c r="P74" s="8"/>
      <c r="Q74" s="8"/>
      <c r="R74" s="8"/>
      <c r="S74" s="8"/>
      <c r="T74" s="8"/>
      <c r="U74" s="8"/>
      <c r="V74" s="8"/>
      <c r="W74" s="8"/>
      <c r="X74" s="8"/>
      <c r="Y74" s="8"/>
      <c r="Z74" s="8"/>
      <c r="AA74" s="8"/>
    </row>
    <row r="75" spans="1:27" ht="12.75">
      <c r="A75" s="8"/>
      <c r="B75" s="8"/>
      <c r="C75" s="8"/>
      <c r="D75" s="8"/>
      <c r="E75" s="8"/>
      <c r="F75" s="8"/>
      <c r="G75" s="8"/>
      <c r="H75" s="8"/>
      <c r="I75" s="8"/>
      <c r="J75" s="8"/>
      <c r="K75" s="8"/>
      <c r="L75" s="8"/>
      <c r="M75" s="8"/>
      <c r="N75" s="8"/>
      <c r="O75" s="8"/>
      <c r="P75" s="8"/>
      <c r="Q75" s="8"/>
      <c r="R75" s="8"/>
      <c r="S75" s="8"/>
      <c r="T75" s="8"/>
      <c r="U75" s="8"/>
      <c r="V75" s="8"/>
      <c r="W75" s="8"/>
      <c r="X75" s="8"/>
      <c r="Y75" s="8"/>
      <c r="Z75" s="8"/>
      <c r="AA75" s="8"/>
    </row>
    <row r="76" spans="1:27" ht="12.75">
      <c r="A76" s="8"/>
      <c r="B76" s="8"/>
      <c r="C76" s="8"/>
      <c r="D76" s="8"/>
      <c r="E76" s="8"/>
      <c r="F76" s="8"/>
      <c r="G76" s="8"/>
      <c r="H76" s="8"/>
      <c r="I76" s="8"/>
      <c r="J76" s="8"/>
      <c r="K76" s="8"/>
      <c r="L76" s="8"/>
      <c r="M76" s="8"/>
      <c r="N76" s="8"/>
      <c r="O76" s="8"/>
      <c r="P76" s="8"/>
      <c r="Q76" s="8"/>
      <c r="R76" s="8"/>
      <c r="S76" s="8"/>
      <c r="T76" s="8"/>
      <c r="U76" s="8"/>
      <c r="V76" s="8"/>
      <c r="W76" s="8"/>
      <c r="X76" s="8"/>
      <c r="Y76" s="8"/>
      <c r="Z76" s="8"/>
      <c r="AA76" s="8"/>
    </row>
    <row r="77" spans="1:27" ht="12.75">
      <c r="A77" s="8"/>
      <c r="B77" s="8"/>
      <c r="C77" s="8"/>
      <c r="D77" s="8"/>
      <c r="E77" s="8"/>
      <c r="F77" s="8"/>
      <c r="G77" s="8"/>
      <c r="H77" s="8"/>
      <c r="I77" s="8"/>
      <c r="J77" s="8"/>
      <c r="K77" s="8"/>
      <c r="L77" s="8"/>
      <c r="M77" s="8"/>
      <c r="N77" s="8"/>
      <c r="O77" s="8"/>
      <c r="P77" s="8"/>
      <c r="Q77" s="8"/>
      <c r="R77" s="8"/>
      <c r="S77" s="8"/>
      <c r="T77" s="8"/>
      <c r="U77" s="8"/>
      <c r="V77" s="8"/>
      <c r="W77" s="8"/>
      <c r="X77" s="8"/>
      <c r="Y77" s="8"/>
      <c r="Z77" s="8"/>
      <c r="AA77" s="8"/>
    </row>
    <row r="78" spans="1:27" ht="12.75">
      <c r="A78" s="8"/>
      <c r="B78" s="8"/>
      <c r="C78" s="8"/>
      <c r="D78" s="8"/>
      <c r="E78" s="8"/>
      <c r="F78" s="8"/>
      <c r="G78" s="8"/>
      <c r="H78" s="8"/>
      <c r="I78" s="8"/>
      <c r="J78" s="8"/>
      <c r="K78" s="8"/>
      <c r="L78" s="8"/>
      <c r="M78" s="8"/>
      <c r="N78" s="8"/>
      <c r="O78" s="8"/>
      <c r="P78" s="8"/>
      <c r="Q78" s="8"/>
      <c r="R78" s="8"/>
      <c r="S78" s="8"/>
      <c r="T78" s="8"/>
      <c r="U78" s="8"/>
      <c r="V78" s="8"/>
      <c r="W78" s="8"/>
      <c r="X78" s="8"/>
      <c r="Y78" s="8"/>
      <c r="Z78" s="8"/>
      <c r="AA78" s="8"/>
    </row>
    <row r="79" spans="1:27" ht="12.75">
      <c r="A79" s="8"/>
      <c r="B79" s="8"/>
      <c r="C79" s="8"/>
      <c r="D79" s="8"/>
      <c r="E79" s="8"/>
      <c r="F79" s="8"/>
      <c r="G79" s="8"/>
      <c r="H79" s="8"/>
      <c r="I79" s="8"/>
      <c r="J79" s="8"/>
      <c r="K79" s="8"/>
      <c r="L79" s="8"/>
      <c r="M79" s="8"/>
      <c r="N79" s="8"/>
      <c r="O79" s="8"/>
      <c r="P79" s="8"/>
      <c r="Q79" s="8"/>
      <c r="R79" s="8"/>
      <c r="S79" s="8"/>
      <c r="T79" s="8"/>
      <c r="U79" s="8"/>
      <c r="V79" s="8"/>
      <c r="W79" s="8"/>
      <c r="X79" s="8"/>
      <c r="Y79" s="8"/>
      <c r="Z79" s="8"/>
      <c r="AA79" s="8"/>
    </row>
    <row r="80" spans="1:27" ht="12.75">
      <c r="A80" s="8"/>
      <c r="B80" s="8"/>
      <c r="C80" s="8"/>
      <c r="D80" s="8"/>
      <c r="E80" s="8"/>
      <c r="F80" s="8"/>
      <c r="G80" s="8"/>
      <c r="H80" s="8"/>
      <c r="I80" s="8"/>
      <c r="J80" s="8"/>
      <c r="K80" s="8"/>
      <c r="L80" s="8"/>
      <c r="M80" s="8"/>
      <c r="N80" s="8"/>
      <c r="O80" s="8"/>
      <c r="P80" s="8"/>
      <c r="Q80" s="8"/>
      <c r="R80" s="8"/>
      <c r="S80" s="8"/>
      <c r="T80" s="8"/>
      <c r="U80" s="8"/>
      <c r="V80" s="8"/>
      <c r="W80" s="8"/>
      <c r="X80" s="8"/>
      <c r="Y80" s="8"/>
      <c r="Z80" s="8"/>
      <c r="AA80" s="8"/>
    </row>
    <row r="81" spans="1:27" ht="12.75">
      <c r="A81" s="8"/>
      <c r="B81" s="8"/>
      <c r="C81" s="8"/>
      <c r="D81" s="8"/>
      <c r="E81" s="8"/>
      <c r="F81" s="8"/>
      <c r="G81" s="8"/>
      <c r="H81" s="8"/>
      <c r="I81" s="8"/>
      <c r="J81" s="8"/>
      <c r="K81" s="8"/>
      <c r="L81" s="8"/>
      <c r="M81" s="8"/>
      <c r="N81" s="8"/>
      <c r="O81" s="8"/>
      <c r="P81" s="8"/>
      <c r="Q81" s="8"/>
      <c r="R81" s="8"/>
      <c r="S81" s="8"/>
      <c r="T81" s="8"/>
      <c r="U81" s="8"/>
      <c r="V81" s="8"/>
      <c r="W81" s="8"/>
      <c r="X81" s="8"/>
      <c r="Y81" s="8"/>
      <c r="Z81" s="8"/>
      <c r="AA81" s="8"/>
    </row>
    <row r="82" spans="1:27" ht="12.75">
      <c r="A82" s="8"/>
      <c r="B82" s="8"/>
      <c r="C82" s="8"/>
      <c r="D82" s="8"/>
      <c r="E82" s="8"/>
      <c r="F82" s="8"/>
      <c r="G82" s="8"/>
      <c r="H82" s="8"/>
      <c r="I82" s="8"/>
      <c r="J82" s="8"/>
      <c r="K82" s="8"/>
      <c r="L82" s="8"/>
      <c r="M82" s="8"/>
      <c r="N82" s="8"/>
      <c r="O82" s="8"/>
      <c r="P82" s="8"/>
      <c r="Q82" s="8"/>
      <c r="R82" s="8"/>
      <c r="S82" s="8"/>
      <c r="T82" s="8"/>
      <c r="U82" s="8"/>
      <c r="V82" s="8"/>
      <c r="W82" s="8"/>
      <c r="X82" s="8"/>
      <c r="Y82" s="8"/>
      <c r="Z82" s="8"/>
      <c r="AA82" s="8"/>
    </row>
    <row r="83" spans="1:27" ht="12.75">
      <c r="A83" s="8"/>
      <c r="B83" s="8"/>
      <c r="C83" s="8"/>
      <c r="D83" s="8"/>
      <c r="E83" s="8"/>
      <c r="F83" s="8"/>
      <c r="G83" s="8"/>
      <c r="H83" s="8"/>
      <c r="I83" s="8"/>
      <c r="J83" s="8"/>
      <c r="K83" s="8"/>
      <c r="L83" s="8"/>
      <c r="M83" s="8"/>
      <c r="N83" s="8"/>
      <c r="O83" s="8"/>
      <c r="P83" s="8"/>
      <c r="Q83" s="8"/>
      <c r="R83" s="8"/>
      <c r="S83" s="8"/>
      <c r="T83" s="8"/>
      <c r="U83" s="8"/>
      <c r="V83" s="8"/>
      <c r="W83" s="8"/>
      <c r="X83" s="8"/>
      <c r="Y83" s="8"/>
      <c r="Z83" s="8"/>
      <c r="AA83" s="8"/>
    </row>
    <row r="84" spans="1:27" ht="12.75">
      <c r="A84" s="8"/>
      <c r="B84" s="8"/>
      <c r="C84" s="8"/>
      <c r="D84" s="8"/>
      <c r="E84" s="8"/>
      <c r="F84" s="8"/>
      <c r="G84" s="8"/>
      <c r="H84" s="8"/>
      <c r="I84" s="8"/>
      <c r="J84" s="8"/>
      <c r="K84" s="8"/>
      <c r="L84" s="8"/>
      <c r="M84" s="8"/>
      <c r="N84" s="8"/>
      <c r="O84" s="8"/>
      <c r="P84" s="8"/>
      <c r="Q84" s="8"/>
      <c r="R84" s="8"/>
      <c r="S84" s="8"/>
      <c r="T84" s="8"/>
      <c r="U84" s="8"/>
      <c r="V84" s="8"/>
      <c r="W84" s="8"/>
      <c r="X84" s="8"/>
      <c r="Y84" s="8"/>
      <c r="Z84" s="8"/>
      <c r="AA84" s="8"/>
    </row>
    <row r="85" spans="1:27" ht="12.75">
      <c r="A85" s="8"/>
      <c r="B85" s="8"/>
      <c r="C85" s="8"/>
      <c r="D85" s="8"/>
      <c r="E85" s="8"/>
      <c r="F85" s="8"/>
      <c r="G85" s="8"/>
      <c r="H85" s="8"/>
      <c r="I85" s="8"/>
      <c r="J85" s="8"/>
      <c r="K85" s="8"/>
      <c r="L85" s="8"/>
      <c r="M85" s="8"/>
      <c r="N85" s="8"/>
      <c r="O85" s="8"/>
      <c r="P85" s="8"/>
      <c r="Q85" s="8"/>
      <c r="R85" s="8"/>
      <c r="S85" s="8"/>
      <c r="T85" s="8"/>
      <c r="U85" s="8"/>
      <c r="V85" s="8"/>
      <c r="W85" s="8"/>
      <c r="X85" s="8"/>
      <c r="Y85" s="8"/>
      <c r="Z85" s="8"/>
      <c r="AA85" s="8"/>
    </row>
    <row r="86" spans="1:27" ht="12.75">
      <c r="A86" s="8"/>
      <c r="B86" s="8"/>
      <c r="C86" s="8"/>
      <c r="D86" s="8"/>
      <c r="E86" s="8"/>
      <c r="F86" s="8"/>
      <c r="G86" s="8"/>
      <c r="H86" s="8"/>
      <c r="I86" s="8"/>
      <c r="J86" s="8"/>
      <c r="K86" s="8"/>
      <c r="L86" s="8"/>
      <c r="M86" s="8"/>
      <c r="N86" s="8"/>
      <c r="O86" s="8"/>
      <c r="P86" s="8"/>
      <c r="Q86" s="8"/>
      <c r="R86" s="8"/>
      <c r="S86" s="8"/>
      <c r="T86" s="8"/>
      <c r="U86" s="8"/>
      <c r="V86" s="8"/>
      <c r="W86" s="8"/>
      <c r="X86" s="8"/>
      <c r="Y86" s="8"/>
      <c r="Z86" s="8"/>
      <c r="AA86" s="8"/>
    </row>
    <row r="87" spans="1:27" ht="12.75">
      <c r="A87" s="8"/>
      <c r="B87" s="8"/>
      <c r="C87" s="8"/>
      <c r="D87" s="8"/>
      <c r="E87" s="8"/>
      <c r="F87" s="8"/>
      <c r="G87" s="8"/>
      <c r="H87" s="8"/>
      <c r="I87" s="8"/>
      <c r="J87" s="8"/>
      <c r="K87" s="8"/>
      <c r="L87" s="8"/>
      <c r="M87" s="8"/>
      <c r="N87" s="8"/>
      <c r="O87" s="8"/>
      <c r="P87" s="8"/>
      <c r="Q87" s="8"/>
      <c r="R87" s="8"/>
      <c r="S87" s="8"/>
      <c r="T87" s="8"/>
      <c r="U87" s="8"/>
      <c r="V87" s="8"/>
      <c r="W87" s="8"/>
      <c r="X87" s="8"/>
      <c r="Y87" s="8"/>
      <c r="Z87" s="8"/>
      <c r="AA87" s="8"/>
    </row>
    <row r="88" spans="1:27" ht="12.75">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spans="1:27" ht="12.75">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spans="1:27" ht="12.75">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spans="1:27" ht="12.75">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spans="1:27" ht="12.75">
      <c r="A92" s="8"/>
      <c r="B92" s="8"/>
      <c r="C92" s="8"/>
      <c r="D92" s="8"/>
      <c r="E92" s="8"/>
      <c r="F92" s="8"/>
      <c r="G92" s="8"/>
      <c r="H92" s="8"/>
      <c r="I92" s="8"/>
      <c r="J92" s="8"/>
      <c r="K92" s="8"/>
      <c r="L92" s="8"/>
      <c r="M92" s="8"/>
      <c r="N92" s="8"/>
      <c r="O92" s="8"/>
      <c r="P92" s="8"/>
      <c r="Q92" s="8"/>
      <c r="R92" s="8"/>
      <c r="S92" s="8"/>
      <c r="T92" s="8"/>
      <c r="U92" s="8"/>
      <c r="V92" s="8"/>
      <c r="W92" s="8"/>
      <c r="X92" s="8"/>
      <c r="Y92" s="8"/>
      <c r="Z92" s="8"/>
      <c r="AA92" s="8"/>
    </row>
  </sheetData>
  <sheetProtection password="EC12" sheet="1" objects="1" scenarios="1"/>
  <mergeCells count="8">
    <mergeCell ref="L16:Q16"/>
    <mergeCell ref="J2:M2"/>
    <mergeCell ref="O2:R2"/>
    <mergeCell ref="J4:M4"/>
    <mergeCell ref="O4:R4"/>
    <mergeCell ref="I6:L6"/>
    <mergeCell ref="N6:Q6"/>
    <mergeCell ref="B16:K16"/>
  </mergeCells>
  <conditionalFormatting sqref="R14">
    <cfRule type="expression" priority="1" dxfId="0" stopIfTrue="1">
      <formula>($AA15)^2&gt;2.25</formula>
    </cfRule>
    <cfRule type="expression" priority="2" dxfId="13" stopIfTrue="1">
      <formula>($AA$15)^2&lt;2.2501</formula>
    </cfRule>
  </conditionalFormatting>
  <hyperlinks>
    <hyperlink ref="N6:Q6" location="'Opzione A'!D26" display="&lt;&lt; Option A stage 2"/>
  </hyperlinks>
  <printOptions/>
  <pageMargins left="0.75" right="0.75" top="1" bottom="1" header="0.5" footer="0.5"/>
  <pageSetup fitToHeight="1" fitToWidth="1" horizontalDpi="300" verticalDpi="300" orientation="landscape" paperSize="9" scale="6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pippo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Luca</dc:creator>
  <cp:keywords/>
  <dc:description/>
  <cp:lastModifiedBy>Luca</cp:lastModifiedBy>
  <cp:lastPrinted>2012-03-27T12:55:54Z</cp:lastPrinted>
  <dcterms:created xsi:type="dcterms:W3CDTF">2001-02-16T07:33:16Z</dcterms:created>
  <dcterms:modified xsi:type="dcterms:W3CDTF">2012-08-06T06:59:36Z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